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2025\TIUTyP-2025\ART. 37-2025\4. Cuarto Trimestre 2025\"/>
    </mc:Choice>
  </mc:AlternateContent>
  <xr:revisionPtr revIDLastSave="0" documentId="13_ncr:1_{3DC20820-1FB6-4074-A41A-6ADB7930279B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Carátula" sheetId="8" r:id="rId1"/>
    <sheet name="Frac I " sheetId="11" r:id="rId2"/>
    <sheet name="Frac II" sheetId="12" r:id="rId3"/>
    <sheet name="Frac III" sheetId="13" r:id="rId4"/>
    <sheet name="FRAC IV" sheetId="6" r:id="rId5"/>
    <sheet name="FRAC V " sheetId="14" r:id="rId6"/>
  </sheets>
  <externalReferences>
    <externalReference r:id="rId7"/>
  </externalReferences>
  <definedNames>
    <definedName name="_xlnm._FilterDatabase" localSheetId="2" hidden="1">'Frac II'!$A$10:$W$10</definedName>
    <definedName name="_xlnm.Print_Area" localSheetId="0">Carátula!$A$1:$H$32</definedName>
    <definedName name="_xlnm.Print_Area" localSheetId="1">'Frac I '!$A$1:$L$52</definedName>
    <definedName name="_xlnm.Print_Area" localSheetId="2">'Frac II'!$A$1:$U$73</definedName>
    <definedName name="_xlnm.Print_Area" localSheetId="3">'Frac III'!$A$1:$P$54</definedName>
    <definedName name="_xlnm.Print_Area" localSheetId="4">'FRAC IV'!$A$1:$G$30</definedName>
    <definedName name="_xlnm.Print_Area" localSheetId="5">'FRAC V '!$A$1:$F$30</definedName>
    <definedName name="_xlnm.Print_Titles" localSheetId="2">'Frac II'!$1:$11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44" i="13" l="1"/>
  <c r="K44" i="13"/>
  <c r="J44" i="13"/>
  <c r="H44" i="13"/>
  <c r="G44" i="13"/>
  <c r="F44" i="13"/>
  <c r="D44" i="13"/>
  <c r="C44" i="13"/>
  <c r="B44" i="13"/>
  <c r="P11" i="13"/>
  <c r="P44" i="13" s="1"/>
  <c r="O11" i="13"/>
  <c r="O44" i="13" s="1"/>
  <c r="N11" i="13"/>
  <c r="N44" i="13" s="1"/>
  <c r="AI75" i="12"/>
  <c r="AI74" i="12"/>
  <c r="AJ73" i="12"/>
  <c r="AJ72" i="12"/>
  <c r="L66" i="12"/>
  <c r="K66" i="12"/>
  <c r="J66" i="12"/>
  <c r="G66" i="12"/>
  <c r="AG64" i="12"/>
  <c r="S64" i="12"/>
  <c r="R64" i="12"/>
  <c r="H64" i="12"/>
  <c r="T64" i="12" s="1"/>
  <c r="F64" i="12"/>
  <c r="AG63" i="12"/>
  <c r="S63" i="12"/>
  <c r="H63" i="12"/>
  <c r="T63" i="12" s="1"/>
  <c r="F63" i="12"/>
  <c r="R63" i="12" s="1"/>
  <c r="U63" i="12" s="1"/>
  <c r="AG62" i="12"/>
  <c r="S62" i="12"/>
  <c r="H62" i="12"/>
  <c r="T62" i="12" s="1"/>
  <c r="F62" i="12"/>
  <c r="R62" i="12" s="1"/>
  <c r="U62" i="12" s="1"/>
  <c r="AG61" i="12"/>
  <c r="S61" i="12"/>
  <c r="H61" i="12"/>
  <c r="T61" i="12" s="1"/>
  <c r="F61" i="12"/>
  <c r="R61" i="12" s="1"/>
  <c r="AG60" i="12"/>
  <c r="S60" i="12"/>
  <c r="H60" i="12"/>
  <c r="T60" i="12" s="1"/>
  <c r="F60" i="12"/>
  <c r="R60" i="12" s="1"/>
  <c r="U60" i="12" s="1"/>
  <c r="AG59" i="12"/>
  <c r="S59" i="12"/>
  <c r="H59" i="12"/>
  <c r="T59" i="12" s="1"/>
  <c r="F59" i="12"/>
  <c r="R59" i="12" s="1"/>
  <c r="U59" i="12" s="1"/>
  <c r="AG58" i="12"/>
  <c r="S58" i="12"/>
  <c r="H58" i="12"/>
  <c r="T58" i="12" s="1"/>
  <c r="F58" i="12"/>
  <c r="R58" i="12" s="1"/>
  <c r="AG57" i="12"/>
  <c r="S57" i="12"/>
  <c r="R57" i="12"/>
  <c r="H57" i="12"/>
  <c r="T57" i="12" s="1"/>
  <c r="F57" i="12"/>
  <c r="AG56" i="12"/>
  <c r="S56" i="12"/>
  <c r="H56" i="12"/>
  <c r="T56" i="12" s="1"/>
  <c r="F56" i="12"/>
  <c r="R56" i="12" s="1"/>
  <c r="U56" i="12" s="1"/>
  <c r="AG55" i="12"/>
  <c r="T55" i="12"/>
  <c r="S55" i="12"/>
  <c r="H55" i="12"/>
  <c r="F55" i="12"/>
  <c r="R55" i="12" s="1"/>
  <c r="U55" i="12" s="1"/>
  <c r="AG54" i="12"/>
  <c r="T54" i="12"/>
  <c r="S54" i="12"/>
  <c r="H54" i="12"/>
  <c r="F54" i="12"/>
  <c r="R54" i="12" s="1"/>
  <c r="U54" i="12" s="1"/>
  <c r="AG53" i="12"/>
  <c r="T53" i="12"/>
  <c r="S53" i="12"/>
  <c r="R53" i="12"/>
  <c r="U53" i="12" s="1"/>
  <c r="H53" i="12"/>
  <c r="F53" i="12"/>
  <c r="AG52" i="12"/>
  <c r="S52" i="12"/>
  <c r="R52" i="12"/>
  <c r="U52" i="12" s="1"/>
  <c r="H52" i="12"/>
  <c r="T52" i="12" s="1"/>
  <c r="F52" i="12"/>
  <c r="AG51" i="12"/>
  <c r="T51" i="12"/>
  <c r="S51" i="12"/>
  <c r="R51" i="12"/>
  <c r="U51" i="12" s="1"/>
  <c r="H51" i="12"/>
  <c r="F51" i="12"/>
  <c r="AG50" i="12"/>
  <c r="T50" i="12"/>
  <c r="S50" i="12"/>
  <c r="H50" i="12"/>
  <c r="F50" i="12"/>
  <c r="R50" i="12" s="1"/>
  <c r="U50" i="12" s="1"/>
  <c r="AG49" i="12"/>
  <c r="T49" i="12"/>
  <c r="S49" i="12"/>
  <c r="H49" i="12"/>
  <c r="F49" i="12"/>
  <c r="R49" i="12" s="1"/>
  <c r="U49" i="12" s="1"/>
  <c r="AG48" i="12"/>
  <c r="S48" i="12"/>
  <c r="H48" i="12"/>
  <c r="T48" i="12" s="1"/>
  <c r="F48" i="12"/>
  <c r="R48" i="12" s="1"/>
  <c r="U48" i="12" s="1"/>
  <c r="AG47" i="12"/>
  <c r="S47" i="12"/>
  <c r="H47" i="12"/>
  <c r="T47" i="12" s="1"/>
  <c r="F47" i="12"/>
  <c r="R47" i="12" s="1"/>
  <c r="AG46" i="12"/>
  <c r="S46" i="12"/>
  <c r="H46" i="12"/>
  <c r="T46" i="12" s="1"/>
  <c r="F46" i="12"/>
  <c r="R46" i="12" s="1"/>
  <c r="U46" i="12" s="1"/>
  <c r="AG45" i="12"/>
  <c r="T45" i="12"/>
  <c r="S45" i="12"/>
  <c r="R45" i="12"/>
  <c r="U45" i="12" s="1"/>
  <c r="H45" i="12"/>
  <c r="F45" i="12"/>
  <c r="AG44" i="12"/>
  <c r="U44" i="12"/>
  <c r="T44" i="12"/>
  <c r="S44" i="12"/>
  <c r="R44" i="12"/>
  <c r="H44" i="12"/>
  <c r="F44" i="12"/>
  <c r="AG43" i="12"/>
  <c r="S43" i="12"/>
  <c r="H43" i="12"/>
  <c r="T43" i="12" s="1"/>
  <c r="F43" i="12"/>
  <c r="R43" i="12" s="1"/>
  <c r="AG42" i="12"/>
  <c r="S42" i="12"/>
  <c r="H42" i="12"/>
  <c r="T42" i="12" s="1"/>
  <c r="F42" i="12"/>
  <c r="R42" i="12" s="1"/>
  <c r="U42" i="12" s="1"/>
  <c r="AG41" i="12"/>
  <c r="S41" i="12"/>
  <c r="R41" i="12"/>
  <c r="H41" i="12"/>
  <c r="T41" i="12" s="1"/>
  <c r="F41" i="12"/>
  <c r="AG40" i="12"/>
  <c r="S40" i="12"/>
  <c r="R40" i="12"/>
  <c r="H40" i="12"/>
  <c r="T40" i="12" s="1"/>
  <c r="F40" i="12"/>
  <c r="AG39" i="12"/>
  <c r="T39" i="12"/>
  <c r="S39" i="12"/>
  <c r="R39" i="12"/>
  <c r="U39" i="12" s="1"/>
  <c r="H39" i="12"/>
  <c r="F39" i="12"/>
  <c r="AG38" i="12"/>
  <c r="T38" i="12"/>
  <c r="S38" i="12"/>
  <c r="H38" i="12"/>
  <c r="F38" i="12"/>
  <c r="R38" i="12" s="1"/>
  <c r="U38" i="12" s="1"/>
  <c r="AG37" i="12"/>
  <c r="T37" i="12"/>
  <c r="S37" i="12"/>
  <c r="H37" i="12"/>
  <c r="H66" i="12" s="1"/>
  <c r="F37" i="12"/>
  <c r="F66" i="12" s="1"/>
  <c r="AN36" i="12"/>
  <c r="AG36" i="12"/>
  <c r="Z36" i="12"/>
  <c r="T36" i="12"/>
  <c r="S36" i="12"/>
  <c r="R36" i="12"/>
  <c r="U36" i="12" s="1"/>
  <c r="AV35" i="12"/>
  <c r="BB35" i="12" s="1"/>
  <c r="AU35" i="12"/>
  <c r="BA35" i="12" s="1"/>
  <c r="AT35" i="12"/>
  <c r="AZ35" i="12" s="1"/>
  <c r="AR35" i="12"/>
  <c r="AY35" i="12" s="1"/>
  <c r="AN35" i="12"/>
  <c r="AP35" i="12" s="1"/>
  <c r="AG35" i="12"/>
  <c r="Z35" i="12"/>
  <c r="T35" i="12"/>
  <c r="S35" i="12"/>
  <c r="R35" i="12"/>
  <c r="U35" i="12" s="1"/>
  <c r="BB34" i="12"/>
  <c r="BA34" i="12"/>
  <c r="AV34" i="12"/>
  <c r="AU34" i="12"/>
  <c r="AT34" i="12"/>
  <c r="AZ34" i="12" s="1"/>
  <c r="AR34" i="12"/>
  <c r="AY34" i="12" s="1"/>
  <c r="BC34" i="12" s="1"/>
  <c r="AN34" i="12"/>
  <c r="AP34" i="12" s="1"/>
  <c r="BD34" i="12" s="1"/>
  <c r="AG34" i="12"/>
  <c r="Z34" i="12"/>
  <c r="U34" i="12"/>
  <c r="T34" i="12"/>
  <c r="S34" i="12"/>
  <c r="R34" i="12"/>
  <c r="AV33" i="12"/>
  <c r="BB33" i="12" s="1"/>
  <c r="AU33" i="12"/>
  <c r="BA33" i="12" s="1"/>
  <c r="AT33" i="12"/>
  <c r="AZ33" i="12" s="1"/>
  <c r="AR33" i="12"/>
  <c r="AY33" i="12" s="1"/>
  <c r="AP33" i="12"/>
  <c r="AN33" i="12"/>
  <c r="AG33" i="12"/>
  <c r="Z33" i="12"/>
  <c r="U33" i="12"/>
  <c r="T33" i="12"/>
  <c r="S33" i="12"/>
  <c r="R33" i="12"/>
  <c r="AZ32" i="12"/>
  <c r="AV32" i="12"/>
  <c r="BB32" i="12" s="1"/>
  <c r="AU32" i="12"/>
  <c r="BA32" i="12" s="1"/>
  <c r="AT32" i="12"/>
  <c r="AR32" i="12"/>
  <c r="AY32" i="12" s="1"/>
  <c r="AN32" i="12"/>
  <c r="AP32" i="12" s="1"/>
  <c r="AG32" i="12"/>
  <c r="Z32" i="12"/>
  <c r="U32" i="12"/>
  <c r="T32" i="12"/>
  <c r="S32" i="12"/>
  <c r="R32" i="12"/>
  <c r="AZ31" i="12"/>
  <c r="AY31" i="12"/>
  <c r="AX31" i="12"/>
  <c r="AV31" i="12"/>
  <c r="BB31" i="12" s="1"/>
  <c r="AU31" i="12"/>
  <c r="BA31" i="12" s="1"/>
  <c r="BC31" i="12" s="1"/>
  <c r="AT31" i="12"/>
  <c r="AR31" i="12"/>
  <c r="AN31" i="12"/>
  <c r="AP31" i="12" s="1"/>
  <c r="BD31" i="12" s="1"/>
  <c r="AG31" i="12"/>
  <c r="Z31" i="12"/>
  <c r="T31" i="12"/>
  <c r="S31" i="12"/>
  <c r="R31" i="12"/>
  <c r="U31" i="12" s="1"/>
  <c r="AX30" i="12"/>
  <c r="AV30" i="12"/>
  <c r="BB30" i="12" s="1"/>
  <c r="AU30" i="12"/>
  <c r="BA30" i="12" s="1"/>
  <c r="AT30" i="12"/>
  <c r="AZ30" i="12" s="1"/>
  <c r="AR30" i="12"/>
  <c r="AY30" i="12" s="1"/>
  <c r="BC30" i="12" s="1"/>
  <c r="AP30" i="12"/>
  <c r="AN30" i="12"/>
  <c r="AG30" i="12"/>
  <c r="Z30" i="12"/>
  <c r="T30" i="12"/>
  <c r="S30" i="12"/>
  <c r="R30" i="12"/>
  <c r="U30" i="12" s="1"/>
  <c r="BB29" i="12"/>
  <c r="BA29" i="12"/>
  <c r="AZ29" i="12"/>
  <c r="AX29" i="12"/>
  <c r="AV29" i="12"/>
  <c r="AU29" i="12"/>
  <c r="AT29" i="12"/>
  <c r="AR29" i="12"/>
  <c r="AY29" i="12" s="1"/>
  <c r="BC29" i="12" s="1"/>
  <c r="AP29" i="12"/>
  <c r="AN29" i="12"/>
  <c r="AG29" i="12"/>
  <c r="Z29" i="12"/>
  <c r="T29" i="12"/>
  <c r="U29" i="12" s="1"/>
  <c r="S29" i="12"/>
  <c r="R29" i="12"/>
  <c r="AV28" i="12"/>
  <c r="BB28" i="12" s="1"/>
  <c r="AU28" i="12"/>
  <c r="BA28" i="12" s="1"/>
  <c r="AT28" i="12"/>
  <c r="AZ28" i="12" s="1"/>
  <c r="AR28" i="12"/>
  <c r="AX28" i="12" s="1"/>
  <c r="AP28" i="12"/>
  <c r="AN28" i="12"/>
  <c r="AG28" i="12"/>
  <c r="Z28" i="12"/>
  <c r="T28" i="12"/>
  <c r="U28" i="12" s="1"/>
  <c r="S28" i="12"/>
  <c r="R28" i="12"/>
  <c r="BB27" i="12"/>
  <c r="AV27" i="12"/>
  <c r="AU27" i="12"/>
  <c r="BA27" i="12" s="1"/>
  <c r="AT27" i="12"/>
  <c r="AZ27" i="12" s="1"/>
  <c r="AR27" i="12"/>
  <c r="AY27" i="12" s="1"/>
  <c r="AN27" i="12"/>
  <c r="AP27" i="12" s="1"/>
  <c r="AG27" i="12"/>
  <c r="Z27" i="12"/>
  <c r="T27" i="12"/>
  <c r="U27" i="12" s="1"/>
  <c r="S27" i="12"/>
  <c r="R27" i="12"/>
  <c r="AY26" i="12"/>
  <c r="AV26" i="12"/>
  <c r="AX26" i="12" s="1"/>
  <c r="AU26" i="12"/>
  <c r="BA26" i="12" s="1"/>
  <c r="AT26" i="12"/>
  <c r="AZ26" i="12" s="1"/>
  <c r="AR26" i="12"/>
  <c r="AN26" i="12"/>
  <c r="AP26" i="12" s="1"/>
  <c r="AG26" i="12"/>
  <c r="Z26" i="12"/>
  <c r="T26" i="12"/>
  <c r="S26" i="12"/>
  <c r="R26" i="12"/>
  <c r="U26" i="12" s="1"/>
  <c r="AV25" i="12"/>
  <c r="BB25" i="12" s="1"/>
  <c r="AU25" i="12"/>
  <c r="BA25" i="12" s="1"/>
  <c r="AT25" i="12"/>
  <c r="AZ25" i="12" s="1"/>
  <c r="AR25" i="12"/>
  <c r="AY25" i="12" s="1"/>
  <c r="AN25" i="12"/>
  <c r="AP25" i="12" s="1"/>
  <c r="AG25" i="12"/>
  <c r="Z25" i="12"/>
  <c r="T25" i="12"/>
  <c r="S25" i="12"/>
  <c r="R25" i="12"/>
  <c r="U25" i="12" s="1"/>
  <c r="BA24" i="12"/>
  <c r="AZ24" i="12"/>
  <c r="AY24" i="12"/>
  <c r="BC24" i="12" s="1"/>
  <c r="AV24" i="12"/>
  <c r="BB24" i="12" s="1"/>
  <c r="AU24" i="12"/>
  <c r="AT24" i="12"/>
  <c r="AR24" i="12"/>
  <c r="AN24" i="12"/>
  <c r="AP24" i="12" s="1"/>
  <c r="AG24" i="12"/>
  <c r="Z24" i="12"/>
  <c r="T24" i="12"/>
  <c r="S24" i="12"/>
  <c r="R24" i="12"/>
  <c r="U24" i="12" s="1"/>
  <c r="AV23" i="12"/>
  <c r="BB23" i="12" s="1"/>
  <c r="AU23" i="12"/>
  <c r="BA23" i="12" s="1"/>
  <c r="AT23" i="12"/>
  <c r="AZ23" i="12" s="1"/>
  <c r="AR23" i="12"/>
  <c r="AY23" i="12" s="1"/>
  <c r="AN23" i="12"/>
  <c r="AP23" i="12" s="1"/>
  <c r="AG23" i="12"/>
  <c r="Z23" i="12"/>
  <c r="T23" i="12"/>
  <c r="S23" i="12"/>
  <c r="U23" i="12" s="1"/>
  <c r="R23" i="12"/>
  <c r="BB22" i="12"/>
  <c r="BA22" i="12"/>
  <c r="AV22" i="12"/>
  <c r="AU22" i="12"/>
  <c r="AT22" i="12"/>
  <c r="AZ22" i="12" s="1"/>
  <c r="AR22" i="12"/>
  <c r="AY22" i="12" s="1"/>
  <c r="AN22" i="12"/>
  <c r="AP22" i="12" s="1"/>
  <c r="AG22" i="12"/>
  <c r="Z22" i="12"/>
  <c r="U22" i="12"/>
  <c r="T22" i="12"/>
  <c r="S22" i="12"/>
  <c r="R22" i="12"/>
  <c r="AV21" i="12"/>
  <c r="BB21" i="12" s="1"/>
  <c r="AU21" i="12"/>
  <c r="AX21" i="12" s="1"/>
  <c r="AT21" i="12"/>
  <c r="AZ21" i="12" s="1"/>
  <c r="AR21" i="12"/>
  <c r="AY21" i="12" s="1"/>
  <c r="AP21" i="12"/>
  <c r="AN21" i="12"/>
  <c r="AG21" i="12"/>
  <c r="Z21" i="12"/>
  <c r="U21" i="12"/>
  <c r="T21" i="12"/>
  <c r="S21" i="12"/>
  <c r="R21" i="12"/>
  <c r="AZ20" i="12"/>
  <c r="AV20" i="12"/>
  <c r="BB20" i="12" s="1"/>
  <c r="AU20" i="12"/>
  <c r="BA20" i="12" s="1"/>
  <c r="AT20" i="12"/>
  <c r="AR20" i="12"/>
  <c r="AY20" i="12" s="1"/>
  <c r="AP20" i="12"/>
  <c r="AN20" i="12"/>
  <c r="AG20" i="12"/>
  <c r="Z20" i="12"/>
  <c r="U20" i="12"/>
  <c r="T20" i="12"/>
  <c r="S20" i="12"/>
  <c r="R20" i="12"/>
  <c r="AZ19" i="12"/>
  <c r="BC19" i="12" s="1"/>
  <c r="AY19" i="12"/>
  <c r="AX19" i="12"/>
  <c r="AV19" i="12"/>
  <c r="BB19" i="12" s="1"/>
  <c r="AU19" i="12"/>
  <c r="BA19" i="12" s="1"/>
  <c r="AT19" i="12"/>
  <c r="AR19" i="12"/>
  <c r="AN19" i="12"/>
  <c r="AP19" i="12" s="1"/>
  <c r="BD19" i="12" s="1"/>
  <c r="AG19" i="12"/>
  <c r="Z19" i="12"/>
  <c r="T19" i="12"/>
  <c r="S19" i="12"/>
  <c r="R19" i="12"/>
  <c r="U19" i="12" s="1"/>
  <c r="BB18" i="12"/>
  <c r="AV18" i="12"/>
  <c r="AU18" i="12"/>
  <c r="BA18" i="12" s="1"/>
  <c r="AT18" i="12"/>
  <c r="AZ18" i="12" s="1"/>
  <c r="AR18" i="12"/>
  <c r="AY18" i="12" s="1"/>
  <c r="BC18" i="12" s="1"/>
  <c r="AP18" i="12"/>
  <c r="AN18" i="12"/>
  <c r="AG18" i="12"/>
  <c r="Z18" i="12"/>
  <c r="T18" i="12"/>
  <c r="S18" i="12"/>
  <c r="R18" i="12"/>
  <c r="U18" i="12" s="1"/>
  <c r="BB17" i="12"/>
  <c r="BA17" i="12"/>
  <c r="AZ17" i="12"/>
  <c r="AX17" i="12"/>
  <c r="AV17" i="12"/>
  <c r="AU17" i="12"/>
  <c r="AT17" i="12"/>
  <c r="AR17" i="12"/>
  <c r="AY17" i="12" s="1"/>
  <c r="BC17" i="12" s="1"/>
  <c r="AP17" i="12"/>
  <c r="AN17" i="12"/>
  <c r="AG17" i="12"/>
  <c r="Z17" i="12"/>
  <c r="T17" i="12"/>
  <c r="S17" i="12"/>
  <c r="R17" i="12"/>
  <c r="U17" i="12" s="1"/>
  <c r="AV16" i="12"/>
  <c r="BB16" i="12" s="1"/>
  <c r="AU16" i="12"/>
  <c r="BA16" i="12" s="1"/>
  <c r="AT16" i="12"/>
  <c r="AZ16" i="12" s="1"/>
  <c r="AR16" i="12"/>
  <c r="AX16" i="12" s="1"/>
  <c r="AP16" i="12"/>
  <c r="AN16" i="12"/>
  <c r="AG16" i="12"/>
  <c r="Z16" i="12"/>
  <c r="T16" i="12"/>
  <c r="U16" i="12" s="1"/>
  <c r="S16" i="12"/>
  <c r="R16" i="12"/>
  <c r="BB15" i="12"/>
  <c r="AY15" i="12"/>
  <c r="AV15" i="12"/>
  <c r="AU15" i="12"/>
  <c r="BA15" i="12" s="1"/>
  <c r="AT15" i="12"/>
  <c r="AZ15" i="12" s="1"/>
  <c r="BC15" i="12" s="1"/>
  <c r="AR15" i="12"/>
  <c r="AX15" i="12" s="1"/>
  <c r="AN15" i="12"/>
  <c r="AP15" i="12" s="1"/>
  <c r="AG15" i="12"/>
  <c r="Z15" i="12"/>
  <c r="T15" i="12"/>
  <c r="U15" i="12" s="1"/>
  <c r="S15" i="12"/>
  <c r="R15" i="12"/>
  <c r="AY14" i="12"/>
  <c r="AV14" i="12"/>
  <c r="BB14" i="12" s="1"/>
  <c r="AU14" i="12"/>
  <c r="BA14" i="12" s="1"/>
  <c r="AT14" i="12"/>
  <c r="AZ14" i="12" s="1"/>
  <c r="AR14" i="12"/>
  <c r="AN14" i="12"/>
  <c r="AP14" i="12" s="1"/>
  <c r="AG14" i="12"/>
  <c r="Z14" i="12"/>
  <c r="T14" i="12"/>
  <c r="S14" i="12"/>
  <c r="R14" i="12"/>
  <c r="U14" i="12" s="1"/>
  <c r="BA13" i="12"/>
  <c r="AZ13" i="12"/>
  <c r="AV13" i="12"/>
  <c r="BB13" i="12" s="1"/>
  <c r="AU13" i="12"/>
  <c r="AT13" i="12"/>
  <c r="AR13" i="12"/>
  <c r="AY13" i="12" s="1"/>
  <c r="BC13" i="12" s="1"/>
  <c r="AN13" i="12"/>
  <c r="AP13" i="12" s="1"/>
  <c r="BD13" i="12" s="1"/>
  <c r="AG13" i="12"/>
  <c r="Z13" i="12"/>
  <c r="T13" i="12"/>
  <c r="S13" i="12"/>
  <c r="R13" i="12"/>
  <c r="U13" i="12" s="1"/>
  <c r="BA12" i="12"/>
  <c r="AZ12" i="12"/>
  <c r="AY12" i="12"/>
  <c r="AV12" i="12"/>
  <c r="BB12" i="12" s="1"/>
  <c r="AU12" i="12"/>
  <c r="AU67" i="12" s="1"/>
  <c r="AT12" i="12"/>
  <c r="AT67" i="12" s="1"/>
  <c r="AR12" i="12"/>
  <c r="AR67" i="12" s="1"/>
  <c r="AN12" i="12"/>
  <c r="AP12" i="12" s="1"/>
  <c r="AG12" i="12"/>
  <c r="Z12" i="12"/>
  <c r="U12" i="12"/>
  <c r="T12" i="12"/>
  <c r="T66" i="12" s="1"/>
  <c r="S12" i="12"/>
  <c r="S66" i="12" s="1"/>
  <c r="R12" i="12"/>
  <c r="F39" i="11"/>
  <c r="E39" i="11"/>
  <c r="D39" i="11"/>
  <c r="BC27" i="12" l="1"/>
  <c r="BD27" i="12" s="1"/>
  <c r="U41" i="12"/>
  <c r="BD18" i="12"/>
  <c r="BD24" i="12"/>
  <c r="BD30" i="12"/>
  <c r="U64" i="12"/>
  <c r="BD25" i="12"/>
  <c r="BC12" i="12"/>
  <c r="BD12" i="12" s="1"/>
  <c r="BD20" i="12"/>
  <c r="BD22" i="12"/>
  <c r="BD23" i="12"/>
  <c r="BC25" i="12"/>
  <c r="BC32" i="12"/>
  <c r="BD32" i="12" s="1"/>
  <c r="BD33" i="12"/>
  <c r="BC35" i="12"/>
  <c r="BD35" i="12" s="1"/>
  <c r="R66" i="12"/>
  <c r="BC14" i="12"/>
  <c r="BD14" i="12" s="1"/>
  <c r="BC20" i="12"/>
  <c r="BC22" i="12"/>
  <c r="BC23" i="12"/>
  <c r="BC33" i="12"/>
  <c r="U47" i="12"/>
  <c r="U40" i="12"/>
  <c r="U66" i="12" s="1"/>
  <c r="U43" i="12"/>
  <c r="U57" i="12"/>
  <c r="BD15" i="12"/>
  <c r="BD17" i="12"/>
  <c r="BD29" i="12"/>
  <c r="U58" i="12"/>
  <c r="U61" i="12"/>
  <c r="AY16" i="12"/>
  <c r="BC16" i="12" s="1"/>
  <c r="BD16" i="12" s="1"/>
  <c r="AX23" i="12"/>
  <c r="AY28" i="12"/>
  <c r="BC28" i="12" s="1"/>
  <c r="BD28" i="12" s="1"/>
  <c r="AX35" i="12"/>
  <c r="AX18" i="12"/>
  <c r="BA21" i="12"/>
  <c r="BC21" i="12" s="1"/>
  <c r="BD21" i="12" s="1"/>
  <c r="BB26" i="12"/>
  <c r="BC26" i="12" s="1"/>
  <c r="BD26" i="12" s="1"/>
  <c r="AX13" i="12"/>
  <c r="AX25" i="12"/>
  <c r="AX20" i="12"/>
  <c r="AX32" i="12"/>
  <c r="AX27" i="12"/>
  <c r="R37" i="12"/>
  <c r="U37" i="12" s="1"/>
  <c r="AX22" i="12"/>
  <c r="AX34" i="12"/>
  <c r="AX12" i="12"/>
  <c r="AX24" i="12"/>
  <c r="AV67" i="12"/>
  <c r="AX14" i="12"/>
  <c r="AX33" i="12"/>
</calcChain>
</file>

<file path=xl/sharedStrings.xml><?xml version="1.0" encoding="utf-8"?>
<sst xmlns="http://schemas.openxmlformats.org/spreadsheetml/2006/main" count="320" uniqueCount="161">
  <si>
    <t>DESTINO DE LOS RECURSOS FEDERALES QUE RECIBEN UNIVERSIDADES E INSTITUCIONES DE EDUCACIÓN MEDIA SUPERIOR Y SUPERIOR</t>
  </si>
  <si>
    <t>Programas y cumplimiento de metas</t>
  </si>
  <si>
    <t>Cifras acumuladas desde enero al periodo que se reporta</t>
  </si>
  <si>
    <t>Universidad / Institución</t>
  </si>
  <si>
    <t>Ciclo escolar</t>
  </si>
  <si>
    <t>Número de Alumnos</t>
  </si>
  <si>
    <t>Tipo de Servicio o Subsistema</t>
  </si>
  <si>
    <t>Fracción I</t>
  </si>
  <si>
    <t>Programa</t>
  </si>
  <si>
    <t>Gasto Ejercido 
(Millones de pesos)</t>
  </si>
  <si>
    <t>Total</t>
  </si>
  <si>
    <t xml:space="preserve">DESTINO DE LOS RECURSOS FEDERALES QUE RECIBEN UNIVERSIDADES E INSTITUCIONES DE EDUCACIÓN MEDIA SUPERIOR Y SUPERIOR </t>
  </si>
  <si>
    <t xml:space="preserve"> Fracción II</t>
  </si>
  <si>
    <t>Estructura de la Plantilla</t>
  </si>
  <si>
    <t>Tipo de personal 1_/</t>
  </si>
  <si>
    <t>Costo unitario bruto (pesos)</t>
  </si>
  <si>
    <t>Número de plazas</t>
  </si>
  <si>
    <t>Responsabilidad laboral</t>
  </si>
  <si>
    <t>Ubicación</t>
  </si>
  <si>
    <t>Costo total de la plantilla (Pesos)</t>
  </si>
  <si>
    <t>Desglose del gasto corriente de operación</t>
  </si>
  <si>
    <t>Fracción III</t>
  </si>
  <si>
    <t>Gasto Corriente de Operación ( Pesos )</t>
  </si>
  <si>
    <t>Materiales y Suministros</t>
  </si>
  <si>
    <t>Servicios Generales</t>
  </si>
  <si>
    <t>Otros</t>
  </si>
  <si>
    <t>Fracción V</t>
  </si>
  <si>
    <r>
      <t xml:space="preserve">Meta Anual
</t>
    </r>
    <r>
      <rPr>
        <sz val="10"/>
        <color indexed="9"/>
        <rFont val="Calibri"/>
        <family val="2"/>
      </rPr>
      <t>Indicador / (Variable meta)</t>
    </r>
  </si>
  <si>
    <t>Nivel Educativo
  (Media Superior o superior)</t>
  </si>
  <si>
    <t>Programas a los que se destinan los recursos y el cumplimiento de las metas correspondientes</t>
  </si>
  <si>
    <t>Costo de la nómina del personal docente, no docente, administrativo y manual</t>
  </si>
  <si>
    <t xml:space="preserve">Desglose del gasto corriente </t>
  </si>
  <si>
    <t>Información sobre la matrícula de inicio y fin de cada ciclo escolar</t>
  </si>
  <si>
    <t>Elaboró</t>
  </si>
  <si>
    <t>Revisó</t>
  </si>
  <si>
    <t>Autorizó</t>
  </si>
  <si>
    <t>Estado de situación financiera</t>
  </si>
  <si>
    <t>Fracción IV</t>
  </si>
  <si>
    <t>Situación Financiera</t>
  </si>
  <si>
    <t>1. Estados de situación financiera</t>
  </si>
  <si>
    <t xml:space="preserve">Inicio o Fin </t>
  </si>
  <si>
    <t>Categoría</t>
  </si>
  <si>
    <t xml:space="preserve">Costo de la plantilla de personal </t>
  </si>
  <si>
    <t>Subsecretaría de Educación Superior</t>
  </si>
  <si>
    <t>Dirección General de Universidades</t>
  </si>
  <si>
    <t>Tecnológicas y Politécnicas</t>
  </si>
  <si>
    <t>Seleccione</t>
  </si>
  <si>
    <t>Fecha:</t>
  </si>
  <si>
    <t>Enero - Marzo</t>
  </si>
  <si>
    <t>Abril - Junio</t>
  </si>
  <si>
    <t>Julio - Septiembre</t>
  </si>
  <si>
    <t>Octubre - Diciembre</t>
  </si>
  <si>
    <t>Validó</t>
  </si>
  <si>
    <t>La información proporcionada y su veracidad es de la absoluta responsabilidad directa o indirecta como ejecutor del gasto del Organismo Descentralizado Estatal que reporta.</t>
  </si>
  <si>
    <t>Sello de la Universidad</t>
  </si>
  <si>
    <t>En términos del artículo 37, fracción V del Decreto de Presupuesto de Egresos de la Federación para el Ejercicio Fiscal 2025</t>
  </si>
  <si>
    <t>En términos del artículo 37, fracción IV del Decreto de Presupuesto de Egresos de la Federación para el Ejercicio Fiscal 2025</t>
  </si>
  <si>
    <t>En términos del artículo  37, fracción III del Decreto de Presupuesto de Egresos de la Federación para el Ejercicio Fiscal 2025</t>
  </si>
  <si>
    <t>En términos del artículo  37, fracción  II del Decreto de Presupuesto de Egresos de la Federación para el Ejercicio Fiscal 2025</t>
  </si>
  <si>
    <t>En términos del artículo  37, fracción I del Decreto de Presupuesto de Egresos de la Federación para el Ejercicio Fiscal 2025</t>
  </si>
  <si>
    <t>Lic. Baldemar Lozano Torres</t>
  </si>
  <si>
    <t>Director de Planeación y Evaluación</t>
  </si>
  <si>
    <t>C.P.A. Homero Gómez Ramírez</t>
  </si>
  <si>
    <t>Secretario Asdministrativo</t>
  </si>
  <si>
    <t>Mtro. Javier Cabrera Filomeno</t>
  </si>
  <si>
    <t>Rector</t>
  </si>
  <si>
    <t>L.C. Esperanza Alamilla Reboreda</t>
  </si>
  <si>
    <t>Subdirectora de Recursos Financieros</t>
  </si>
  <si>
    <t>UNIVERSIDAD POLITÉCNICA DE FRANCISCO I. MADERO</t>
  </si>
  <si>
    <t>Mando Superior y Medio</t>
  </si>
  <si>
    <t>Directivo</t>
  </si>
  <si>
    <t>Hidalgo</t>
  </si>
  <si>
    <t>Secretario Académico</t>
  </si>
  <si>
    <t>Secretario de Administracion</t>
  </si>
  <si>
    <t>Abogado General</t>
  </si>
  <si>
    <t>Dirección de Área</t>
  </si>
  <si>
    <t>Subdirector de Área</t>
  </si>
  <si>
    <t>Jefe de Departamento</t>
  </si>
  <si>
    <t>Coordinador</t>
  </si>
  <si>
    <t>Administrativo y Secretarial</t>
  </si>
  <si>
    <t>Administrativo</t>
  </si>
  <si>
    <t>Abogado (Auxiliar)</t>
  </si>
  <si>
    <t>Enfermera</t>
  </si>
  <si>
    <t>Ingeniería en Sistemas</t>
  </si>
  <si>
    <t>Especialista Técnico</t>
  </si>
  <si>
    <t>Jefe de Oficina</t>
  </si>
  <si>
    <t>Técnico Bibliecario</t>
  </si>
  <si>
    <t>Técnico en contabilidad</t>
  </si>
  <si>
    <t>Analista Administrativo</t>
  </si>
  <si>
    <t>Técnico Especializado en Electrónica</t>
  </si>
  <si>
    <t>Técnico Especializado en Mantenimiento</t>
  </si>
  <si>
    <t>Asistente de Servicio de Mantenimiento</t>
  </si>
  <si>
    <t>Secretaria de secretario</t>
  </si>
  <si>
    <t>Secretaria de Director de área</t>
  </si>
  <si>
    <t>Docente</t>
  </si>
  <si>
    <t>Profesor titular C</t>
  </si>
  <si>
    <t>Profesor Titular B</t>
  </si>
  <si>
    <t>Profesor titular A</t>
  </si>
  <si>
    <t>Profesor por Asignatura A</t>
  </si>
  <si>
    <t>L.C. Lilibeth López Mejía</t>
  </si>
  <si>
    <t>Universidad Politécnia de Francisco I. Madero</t>
  </si>
  <si>
    <t>1. Estudiantes de Educación Superior en las Instituciones Públicas Formados</t>
  </si>
  <si>
    <t>2. Servicios de Extensión y Vinculación de Educación Superior Otorgados</t>
  </si>
  <si>
    <t>3. Investigación Científica, Tecnológica Y Educativa Realizada</t>
  </si>
  <si>
    <t>4. Instrumentos de Planeación y Evaluación Estratégica Implementados</t>
  </si>
  <si>
    <t>5. Programa de Gestión Administrativa de las Instituciones de Educación Superior Ejecutado</t>
  </si>
  <si>
    <t>UPFIM</t>
  </si>
  <si>
    <t>SUPERIOR</t>
  </si>
  <si>
    <t>2024-2025</t>
  </si>
  <si>
    <t>ENE-ABRIL 2025/ING</t>
  </si>
  <si>
    <t>ENE-ABRIL 2025/MAESTRIA</t>
  </si>
  <si>
    <t>MAYO-AGOSTO 2025/ING</t>
  </si>
  <si>
    <t>MAYO-AGOSTO 2025/MAESTRIA</t>
  </si>
  <si>
    <t>FEDERAL</t>
  </si>
  <si>
    <t>Sueldo</t>
  </si>
  <si>
    <t>2025-2026</t>
  </si>
  <si>
    <t>SEP-DIC 2025/ ING</t>
  </si>
  <si>
    <t>SEP-DIC 2025/ MAESTRÍA</t>
  </si>
  <si>
    <t>Trimestre:  Tercer trimestre 2024</t>
  </si>
  <si>
    <t>2. Estado Analítico de ingresos y egresos</t>
  </si>
  <si>
    <t>4. Estado de origen y aplicación de los recursos públicos Federales</t>
  </si>
  <si>
    <t>3. Estado Analítico de egresos</t>
  </si>
  <si>
    <t>Metas alcanzadas al período enero-septiembre</t>
  </si>
  <si>
    <t>Informe correspondiente al 4to. Trimestre:</t>
  </si>
  <si>
    <t>Metas alcanzadas al período 
enero-diciembre</t>
  </si>
  <si>
    <t>Enero - Octubre</t>
  </si>
  <si>
    <t>Enero - Noviembre</t>
  </si>
  <si>
    <t>Enero - Diciembre</t>
  </si>
  <si>
    <t>Metas programadas enero-diciembre</t>
  </si>
  <si>
    <t>Metas alcanzadas
enero-diciembre</t>
  </si>
  <si>
    <t>Total Noviembre</t>
  </si>
  <si>
    <t>Total Diciembre</t>
  </si>
  <si>
    <t>Octubre</t>
  </si>
  <si>
    <t>Noviembre</t>
  </si>
  <si>
    <t>Diciembre</t>
  </si>
  <si>
    <t>Acumulado Enero-diciembre</t>
  </si>
  <si>
    <t>Percepciones Mensuales (Analítico)</t>
  </si>
  <si>
    <t>IMSS Septiembre</t>
  </si>
  <si>
    <t>Percepciones Octubre</t>
  </si>
  <si>
    <t>IMSS Octubre</t>
  </si>
  <si>
    <t>SAR-B05</t>
  </si>
  <si>
    <t>CV-B05</t>
  </si>
  <si>
    <t>INFONAVIT-B05</t>
  </si>
  <si>
    <t>Percepciones (Ordinaria)</t>
  </si>
  <si>
    <t>Percepciones Extraordinaria (Politica Salarial)</t>
  </si>
  <si>
    <t>IMSS Noviembre</t>
  </si>
  <si>
    <t>G.A. (40)</t>
  </si>
  <si>
    <t>(P.V.-(16)</t>
  </si>
  <si>
    <t>Total Paripasu</t>
  </si>
  <si>
    <t xml:space="preserve">P.V. </t>
  </si>
  <si>
    <t>G.A. 40 DÍAS</t>
  </si>
  <si>
    <t>P.V.</t>
  </si>
  <si>
    <t>IMSS</t>
  </si>
  <si>
    <t>TOTAL</t>
  </si>
  <si>
    <t>HSM</t>
  </si>
  <si>
    <t>HSM-PS</t>
  </si>
  <si>
    <t>Enero - octubre</t>
  </si>
  <si>
    <t>Enero - noviembre</t>
  </si>
  <si>
    <t>Enero- diciembre</t>
  </si>
  <si>
    <t>OCT-DIC 2025/ ING</t>
  </si>
  <si>
    <t>OCT-DIC 2025/ MAESTRÍA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</si>
</sst>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[Red]\-#,##0.00\ "/>
    <numFmt numFmtId="165" formatCode="General_)"/>
    <numFmt numFmtId="166" formatCode="0.0000"/>
    <numFmt numFmtId="167" formatCode="#,##0.0000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Montserrat"/>
    </font>
    <font>
      <sz val="11"/>
      <name val="Montserrat"/>
    </font>
    <font>
      <b/>
      <sz val="14"/>
      <name val="Montserrat"/>
    </font>
    <font>
      <sz val="8.5"/>
      <name val="Montserrat"/>
    </font>
    <font>
      <b/>
      <sz val="10"/>
      <name val="Montserrat"/>
    </font>
    <font>
      <b/>
      <sz val="9"/>
      <name val="Montserrat"/>
    </font>
    <font>
      <sz val="10"/>
      <color indexed="9"/>
      <name val="Calibri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0.5"/>
      <color indexed="9"/>
      <name val="Montserrat"/>
    </font>
    <font>
      <sz val="10.5"/>
      <name val="Arial"/>
      <family val="2"/>
    </font>
    <font>
      <b/>
      <sz val="10"/>
      <color theme="0"/>
      <name val="Arial"/>
      <family val="2"/>
    </font>
    <font>
      <b/>
      <sz val="11"/>
      <color theme="1"/>
      <name val="Montserrat"/>
    </font>
    <font>
      <b/>
      <sz val="11"/>
      <color rgb="FF10312B"/>
      <name val="Montserrat"/>
    </font>
    <font>
      <sz val="11"/>
      <color theme="0"/>
      <name val="Montserrat"/>
    </font>
    <font>
      <b/>
      <sz val="12"/>
      <color theme="0"/>
      <name val="Montserrat"/>
    </font>
    <font>
      <b/>
      <sz val="10"/>
      <color rgb="FF9F2241"/>
      <name val="Montserrat"/>
    </font>
    <font>
      <b/>
      <sz val="10"/>
      <color theme="1"/>
      <name val="Montserrat"/>
    </font>
    <font>
      <sz val="10"/>
      <color theme="1"/>
      <name val="Montserrat"/>
    </font>
    <font>
      <b/>
      <sz val="8"/>
      <color rgb="FF98989A"/>
      <name val="Montserrat"/>
    </font>
    <font>
      <sz val="10"/>
      <color theme="0" tint="-0.499984740745262"/>
      <name val="Montserrat"/>
    </font>
    <font>
      <b/>
      <sz val="10"/>
      <color rgb="FF10312B"/>
      <name val="Montserrat"/>
    </font>
    <font>
      <b/>
      <sz val="11"/>
      <name val="Montserrat"/>
      <family val="3"/>
    </font>
    <font>
      <sz val="11"/>
      <name val="Montserrat"/>
      <family val="3"/>
    </font>
    <font>
      <sz val="10"/>
      <name val="Montserrat"/>
      <family val="3"/>
    </font>
    <font>
      <b/>
      <sz val="14"/>
      <name val="Montserrat"/>
      <family val="3"/>
    </font>
    <font>
      <b/>
      <sz val="10"/>
      <color indexed="9"/>
      <name val="Montserrat"/>
      <family val="3"/>
    </font>
    <font>
      <b/>
      <sz val="10"/>
      <name val="Montserrat"/>
      <family val="3"/>
    </font>
    <font>
      <b/>
      <sz val="12"/>
      <name val="Montserrat"/>
      <family val="3"/>
    </font>
    <font>
      <b/>
      <sz val="9"/>
      <name val="Montserrat"/>
      <family val="3"/>
    </font>
    <font>
      <sz val="9"/>
      <name val="Montserrat"/>
      <family val="3"/>
    </font>
    <font>
      <sz val="9"/>
      <color theme="1"/>
      <name val="Montserrat"/>
      <family val="3"/>
    </font>
    <font>
      <b/>
      <sz val="10"/>
      <color theme="0"/>
      <name val="Montserrat"/>
      <family val="3"/>
    </font>
    <font>
      <b/>
      <sz val="8.5"/>
      <color indexed="9"/>
      <name val="Montserrat"/>
      <family val="3"/>
    </font>
    <font>
      <sz val="10"/>
      <color theme="0"/>
      <name val="Montserrat"/>
      <family val="3"/>
    </font>
    <font>
      <sz val="12"/>
      <name val="Arial"/>
      <family val="2"/>
    </font>
    <font>
      <b/>
      <sz val="9"/>
      <color indexed="9"/>
      <name val="Montserrat"/>
      <family val="3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003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235B4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9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3" fillId="0" borderId="0">
      <alignment wrapText="1"/>
    </xf>
    <xf numFmtId="43" fontId="3" fillId="0" borderId="0" applyFont="0" applyFill="0" applyBorder="0" applyAlignment="0" applyProtection="0"/>
    <xf numFmtId="0" fontId="14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207">
    <xf numFmtId="0" fontId="0" fillId="0" borderId="0" xfId="0"/>
    <xf numFmtId="0" fontId="0" fillId="0" borderId="0" xfId="0" applyProtection="1">
      <protection locked="0"/>
    </xf>
    <xf numFmtId="0" fontId="13" fillId="0" borderId="0" xfId="4" applyFont="1" applyAlignment="1">
      <alignment vertical="center"/>
    </xf>
    <xf numFmtId="0" fontId="3" fillId="0" borderId="0" xfId="4"/>
    <xf numFmtId="10" fontId="16" fillId="0" borderId="1" xfId="4" applyNumberFormat="1" applyFont="1" applyBorder="1" applyAlignment="1" applyProtection="1">
      <alignment horizontal="center" vertical="center" wrapText="1"/>
      <protection locked="0"/>
    </xf>
    <xf numFmtId="3" fontId="16" fillId="0" borderId="1" xfId="4" applyNumberFormat="1" applyFont="1" applyBorder="1" applyAlignment="1" applyProtection="1">
      <alignment horizontal="center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4" fontId="0" fillId="0" borderId="0" xfId="0" applyNumberForma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64" fontId="0" fillId="0" borderId="7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7" xfId="0" applyBorder="1" applyProtection="1">
      <protection locked="0"/>
    </xf>
    <xf numFmtId="4" fontId="0" fillId="0" borderId="7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0" borderId="8" xfId="0" applyBorder="1" applyProtection="1">
      <protection locked="0"/>
    </xf>
    <xf numFmtId="0" fontId="5" fillId="0" borderId="7" xfId="0" applyFont="1" applyBorder="1" applyAlignment="1" applyProtection="1">
      <alignment horizontal="justify"/>
      <protection locked="0"/>
    </xf>
    <xf numFmtId="0" fontId="5" fillId="0" borderId="8" xfId="0" applyFont="1" applyBorder="1" applyAlignment="1" applyProtection="1">
      <alignment horizontal="justify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Protection="1">
      <protection locked="0"/>
    </xf>
    <xf numFmtId="0" fontId="0" fillId="0" borderId="0" xfId="0" applyAlignment="1" applyProtection="1">
      <alignment horizontal="center"/>
      <protection locked="0"/>
    </xf>
    <xf numFmtId="3" fontId="3" fillId="0" borderId="0" xfId="0" applyNumberFormat="1" applyFont="1" applyProtection="1">
      <protection locked="0"/>
    </xf>
    <xf numFmtId="0" fontId="0" fillId="0" borderId="0" xfId="0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8" fillId="0" borderId="0" xfId="0" applyFont="1"/>
    <xf numFmtId="0" fontId="5" fillId="0" borderId="0" xfId="0" applyFont="1"/>
    <xf numFmtId="3" fontId="16" fillId="3" borderId="1" xfId="4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9" fillId="3" borderId="1" xfId="0" applyFont="1" applyFill="1" applyBorder="1" applyAlignment="1" applyProtection="1">
      <alignment horizontal="center"/>
      <protection locked="0"/>
    </xf>
    <xf numFmtId="4" fontId="19" fillId="3" borderId="1" xfId="0" applyNumberFormat="1" applyFont="1" applyFill="1" applyBorder="1" applyProtection="1">
      <protection locked="0"/>
    </xf>
    <xf numFmtId="0" fontId="19" fillId="3" borderId="0" xfId="0" applyFont="1" applyFill="1" applyAlignment="1" applyProtection="1">
      <alignment horizontal="center"/>
      <protection locked="0"/>
    </xf>
    <xf numFmtId="164" fontId="19" fillId="3" borderId="0" xfId="0" applyNumberFormat="1" applyFont="1" applyFill="1" applyProtection="1"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3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4" xfId="0" applyFont="1" applyFill="1" applyBorder="1" applyAlignment="1" applyProtection="1">
      <alignment horizontal="center" vertical="center" wrapText="1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3" fontId="9" fillId="2" borderId="0" xfId="0" applyNumberFormat="1" applyFont="1" applyFill="1" applyAlignment="1" applyProtection="1">
      <alignment horizontal="center" vertical="center" wrapText="1"/>
      <protection locked="0"/>
    </xf>
    <xf numFmtId="0" fontId="9" fillId="2" borderId="15" xfId="0" applyFont="1" applyFill="1" applyBorder="1" applyAlignment="1" applyProtection="1">
      <alignment horizontal="center" vertical="center" wrapText="1"/>
      <protection locked="0"/>
    </xf>
    <xf numFmtId="0" fontId="9" fillId="2" borderId="16" xfId="0" applyFont="1" applyFill="1" applyBorder="1" applyAlignment="1" applyProtection="1">
      <alignment horizontal="center" vertical="center" wrapText="1"/>
      <protection locked="0"/>
    </xf>
    <xf numFmtId="0" fontId="9" fillId="2" borderId="3" xfId="0" applyFont="1" applyFill="1" applyBorder="1" applyAlignment="1" applyProtection="1">
      <alignment vertical="center" wrapText="1"/>
      <protection locked="0"/>
    </xf>
    <xf numFmtId="0" fontId="9" fillId="2" borderId="3" xfId="0" applyFont="1" applyFill="1" applyBorder="1" applyAlignment="1" applyProtection="1">
      <alignment horizontal="center" vertical="center" wrapText="1"/>
      <protection locked="0"/>
    </xf>
    <xf numFmtId="3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7" xfId="0" applyFont="1" applyFill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>
      <alignment vertical="center" wrapText="1"/>
    </xf>
    <xf numFmtId="0" fontId="20" fillId="2" borderId="0" xfId="0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6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7" fillId="5" borderId="0" xfId="0" applyFont="1" applyFill="1" applyAlignment="1">
      <alignment vertical="center"/>
    </xf>
    <xf numFmtId="0" fontId="17" fillId="5" borderId="0" xfId="0" applyFont="1" applyFill="1" applyAlignment="1">
      <alignment vertical="center" wrapText="1"/>
    </xf>
    <xf numFmtId="0" fontId="17" fillId="5" borderId="0" xfId="0" quotePrefix="1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6" fillId="2" borderId="0" xfId="0" applyFont="1" applyFill="1" applyAlignment="1">
      <alignment vertical="center"/>
    </xf>
    <xf numFmtId="0" fontId="0" fillId="2" borderId="0" xfId="0" applyFill="1" applyAlignment="1">
      <alignment vertical="center" wrapText="1"/>
    </xf>
    <xf numFmtId="0" fontId="30" fillId="0" borderId="0" xfId="0" applyFont="1" applyAlignment="1">
      <alignment vertical="center" wrapText="1"/>
    </xf>
    <xf numFmtId="0" fontId="31" fillId="0" borderId="0" xfId="0" applyFont="1" applyAlignment="1">
      <alignment horizontal="left" vertical="center" wrapText="1"/>
    </xf>
    <xf numFmtId="0" fontId="31" fillId="0" borderId="0" xfId="0" applyFont="1" applyAlignment="1">
      <alignment vertical="center"/>
    </xf>
    <xf numFmtId="0" fontId="32" fillId="0" borderId="0" xfId="0" applyFont="1"/>
    <xf numFmtId="0" fontId="34" fillId="5" borderId="0" xfId="0" applyFont="1" applyFill="1" applyAlignment="1">
      <alignment horizontal="center" vertical="center" wrapText="1"/>
    </xf>
    <xf numFmtId="0" fontId="34" fillId="5" borderId="0" xfId="0" applyFont="1" applyFill="1" applyAlignment="1">
      <alignment vertical="center" wrapText="1"/>
    </xf>
    <xf numFmtId="0" fontId="34" fillId="5" borderId="18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35" fillId="5" borderId="0" xfId="0" applyFont="1" applyFill="1" applyAlignment="1">
      <alignment horizontal="center"/>
    </xf>
    <xf numFmtId="0" fontId="32" fillId="5" borderId="0" xfId="0" applyFont="1" applyFill="1"/>
    <xf numFmtId="0" fontId="34" fillId="5" borderId="19" xfId="0" applyFont="1" applyFill="1" applyBorder="1" applyAlignment="1">
      <alignment horizontal="center" vertical="center" wrapText="1"/>
    </xf>
    <xf numFmtId="0" fontId="34" fillId="5" borderId="0" xfId="0" quotePrefix="1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165" fontId="38" fillId="0" borderId="1" xfId="0" applyNumberFormat="1" applyFont="1" applyBorder="1" applyAlignment="1" applyProtection="1">
      <alignment horizontal="left"/>
      <protection locked="0"/>
    </xf>
    <xf numFmtId="165" fontId="38" fillId="0" borderId="6" xfId="0" applyNumberFormat="1" applyFont="1" applyBorder="1" applyAlignment="1" applyProtection="1">
      <alignment horizontal="left"/>
      <protection locked="0"/>
    </xf>
    <xf numFmtId="0" fontId="38" fillId="0" borderId="1" xfId="0" applyFont="1" applyBorder="1" applyProtection="1">
      <protection locked="0"/>
    </xf>
    <xf numFmtId="0" fontId="37" fillId="0" borderId="6" xfId="0" applyFont="1" applyBorder="1" applyProtection="1">
      <protection locked="0"/>
    </xf>
    <xf numFmtId="4" fontId="38" fillId="0" borderId="1" xfId="0" applyNumberFormat="1" applyFont="1" applyBorder="1" applyAlignment="1" applyProtection="1">
      <alignment horizontal="right"/>
      <protection locked="0"/>
    </xf>
    <xf numFmtId="0" fontId="38" fillId="0" borderId="1" xfId="0" applyFont="1" applyBorder="1" applyAlignment="1" applyProtection="1">
      <alignment horizontal="center" vertical="top"/>
      <protection locked="0"/>
    </xf>
    <xf numFmtId="43" fontId="38" fillId="0" borderId="1" xfId="0" applyNumberFormat="1" applyFont="1" applyBorder="1" applyProtection="1">
      <protection locked="0"/>
    </xf>
    <xf numFmtId="4" fontId="0" fillId="0" borderId="0" xfId="0" applyNumberFormat="1" applyProtection="1">
      <protection locked="0"/>
    </xf>
    <xf numFmtId="165" fontId="39" fillId="0" borderId="1" xfId="0" applyNumberFormat="1" applyFont="1" applyBorder="1" applyAlignment="1" applyProtection="1">
      <alignment horizontal="left"/>
      <protection locked="0"/>
    </xf>
    <xf numFmtId="0" fontId="37" fillId="0" borderId="1" xfId="0" applyFont="1" applyBorder="1" applyAlignment="1" applyProtection="1">
      <alignment vertical="center" wrapText="1"/>
      <protection locked="0"/>
    </xf>
    <xf numFmtId="165" fontId="38" fillId="0" borderId="1" xfId="0" applyNumberFormat="1" applyFont="1" applyBorder="1" applyProtection="1">
      <protection locked="0"/>
    </xf>
    <xf numFmtId="0" fontId="38" fillId="0" borderId="6" xfId="0" applyFont="1" applyBorder="1" applyProtection="1">
      <protection locked="0"/>
    </xf>
    <xf numFmtId="3" fontId="38" fillId="0" borderId="1" xfId="0" applyNumberFormat="1" applyFont="1" applyBorder="1" applyProtection="1">
      <protection locked="0"/>
    </xf>
    <xf numFmtId="0" fontId="38" fillId="0" borderId="6" xfId="0" applyFont="1" applyBorder="1" applyAlignment="1" applyProtection="1">
      <alignment horizontal="left"/>
      <protection locked="0"/>
    </xf>
    <xf numFmtId="0" fontId="38" fillId="0" borderId="1" xfId="0" applyFont="1" applyBorder="1" applyAlignment="1" applyProtection="1">
      <alignment horizontal="left"/>
      <protection locked="0"/>
    </xf>
    <xf numFmtId="166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0" fontId="32" fillId="0" borderId="10" xfId="0" applyFont="1" applyBorder="1" applyAlignment="1" applyProtection="1">
      <alignment vertical="center" wrapText="1"/>
      <protection locked="0"/>
    </xf>
    <xf numFmtId="0" fontId="38" fillId="0" borderId="10" xfId="0" applyFont="1" applyBorder="1" applyAlignment="1" applyProtection="1">
      <alignment vertical="center" wrapText="1"/>
      <protection locked="0"/>
    </xf>
    <xf numFmtId="0" fontId="32" fillId="0" borderId="0" xfId="0" applyFont="1" applyAlignment="1" applyProtection="1">
      <alignment vertical="center"/>
      <protection locked="0"/>
    </xf>
    <xf numFmtId="4" fontId="32" fillId="0" borderId="1" xfId="0" applyNumberFormat="1" applyFont="1" applyBorder="1" applyAlignment="1" applyProtection="1">
      <alignment horizontal="right" vertical="center"/>
      <protection locked="0"/>
    </xf>
    <xf numFmtId="0" fontId="38" fillId="0" borderId="1" xfId="0" applyFont="1" applyBorder="1" applyAlignment="1" applyProtection="1">
      <alignment vertical="center" wrapText="1"/>
      <protection locked="0"/>
    </xf>
    <xf numFmtId="164" fontId="32" fillId="0" borderId="7" xfId="0" applyNumberFormat="1" applyFont="1" applyBorder="1" applyAlignment="1" applyProtection="1">
      <alignment vertical="center"/>
      <protection locked="0"/>
    </xf>
    <xf numFmtId="0" fontId="38" fillId="2" borderId="1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1" fillId="5" borderId="0" xfId="0" applyFont="1" applyFill="1" applyAlignment="1">
      <alignment horizontal="center" vertical="center" wrapText="1"/>
    </xf>
    <xf numFmtId="0" fontId="41" fillId="0" borderId="0" xfId="0" applyFont="1" applyAlignment="1">
      <alignment vertical="center" wrapText="1"/>
    </xf>
    <xf numFmtId="0" fontId="41" fillId="5" borderId="0" xfId="0" applyFont="1" applyFill="1" applyAlignment="1">
      <alignment horizontal="center" vertical="center"/>
    </xf>
    <xf numFmtId="0" fontId="41" fillId="5" borderId="0" xfId="0" quotePrefix="1" applyFont="1" applyFill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5" borderId="0" xfId="0" quotePrefix="1" applyFont="1" applyFill="1" applyAlignment="1">
      <alignment horizontal="center" vertical="center" wrapText="1"/>
    </xf>
    <xf numFmtId="9" fontId="0" fillId="0" borderId="0" xfId="6" applyFont="1" applyAlignment="1" applyProtection="1">
      <alignment vertical="center"/>
      <protection locked="0"/>
    </xf>
    <xf numFmtId="0" fontId="32" fillId="0" borderId="9" xfId="0" applyFont="1" applyBorder="1" applyAlignment="1" applyProtection="1">
      <alignment vertical="center"/>
      <protection locked="0"/>
    </xf>
    <xf numFmtId="3" fontId="16" fillId="0" borderId="1" xfId="6" applyNumberFormat="1" applyFont="1" applyBorder="1" applyAlignment="1" applyProtection="1">
      <alignment horizontal="center" vertical="center" wrapText="1"/>
      <protection locked="0"/>
    </xf>
    <xf numFmtId="0" fontId="38" fillId="0" borderId="1" xfId="0" applyFont="1" applyBorder="1" applyAlignment="1" applyProtection="1">
      <alignment horizontal="center" vertical="center" wrapText="1"/>
      <protection locked="0"/>
    </xf>
    <xf numFmtId="0" fontId="42" fillId="3" borderId="1" xfId="0" applyFont="1" applyFill="1" applyBorder="1" applyAlignment="1" applyProtection="1">
      <alignment vertical="center" wrapText="1"/>
      <protection locked="0"/>
    </xf>
    <xf numFmtId="0" fontId="40" fillId="3" borderId="9" xfId="0" applyFont="1" applyFill="1" applyBorder="1" applyAlignment="1" applyProtection="1">
      <alignment horizontal="center" vertical="center"/>
      <protection locked="0"/>
    </xf>
    <xf numFmtId="0" fontId="42" fillId="3" borderId="9" xfId="0" applyFont="1" applyFill="1" applyBorder="1" applyAlignment="1" applyProtection="1">
      <alignment vertical="center"/>
      <protection locked="0"/>
    </xf>
    <xf numFmtId="4" fontId="40" fillId="3" borderId="1" xfId="0" applyNumberFormat="1" applyFont="1" applyFill="1" applyBorder="1" applyAlignment="1" applyProtection="1">
      <alignment horizontal="right" vertical="center"/>
      <protection locked="0"/>
    </xf>
    <xf numFmtId="0" fontId="38" fillId="3" borderId="1" xfId="0" applyFont="1" applyFill="1" applyBorder="1" applyAlignment="1" applyProtection="1">
      <alignment vertical="center" wrapText="1"/>
      <protection locked="0"/>
    </xf>
    <xf numFmtId="3" fontId="16" fillId="3" borderId="1" xfId="6" applyNumberFormat="1" applyFont="1" applyFill="1" applyBorder="1" applyAlignment="1" applyProtection="1">
      <alignment horizontal="center" vertical="center" wrapText="1"/>
      <protection locked="0"/>
    </xf>
    <xf numFmtId="0" fontId="0" fillId="0" borderId="23" xfId="0" applyBorder="1"/>
    <xf numFmtId="0" fontId="0" fillId="0" borderId="0" xfId="0" applyAlignment="1">
      <alignment horizontal="justify" vertical="center"/>
    </xf>
    <xf numFmtId="4" fontId="43" fillId="0" borderId="0" xfId="0" applyNumberFormat="1" applyFont="1" applyProtection="1">
      <protection locked="0"/>
    </xf>
    <xf numFmtId="4" fontId="0" fillId="0" borderId="0" xfId="0" applyNumberFormat="1"/>
    <xf numFmtId="165" fontId="38" fillId="2" borderId="1" xfId="0" applyNumberFormat="1" applyFont="1" applyFill="1" applyBorder="1" applyAlignment="1" applyProtection="1">
      <alignment horizontal="left"/>
      <protection locked="0"/>
    </xf>
    <xf numFmtId="165" fontId="38" fillId="2" borderId="6" xfId="0" applyNumberFormat="1" applyFont="1" applyFill="1" applyBorder="1" applyAlignment="1" applyProtection="1">
      <alignment horizontal="left"/>
      <protection locked="0"/>
    </xf>
    <xf numFmtId="0" fontId="38" fillId="2" borderId="1" xfId="0" applyFont="1" applyFill="1" applyBorder="1" applyProtection="1">
      <protection locked="0"/>
    </xf>
    <xf numFmtId="0" fontId="37" fillId="2" borderId="6" xfId="0" applyFont="1" applyFill="1" applyBorder="1" applyProtection="1">
      <protection locked="0"/>
    </xf>
    <xf numFmtId="4" fontId="38" fillId="2" borderId="1" xfId="0" applyNumberFormat="1" applyFont="1" applyFill="1" applyBorder="1" applyAlignment="1" applyProtection="1">
      <alignment horizontal="right"/>
      <protection locked="0"/>
    </xf>
    <xf numFmtId="2" fontId="38" fillId="2" borderId="1" xfId="0" applyNumberFormat="1" applyFont="1" applyFill="1" applyBorder="1" applyAlignment="1" applyProtection="1">
      <alignment horizontal="center" vertical="center"/>
      <protection locked="0"/>
    </xf>
    <xf numFmtId="0" fontId="38" fillId="2" borderId="1" xfId="0" applyFont="1" applyFill="1" applyBorder="1" applyAlignment="1" applyProtection="1">
      <alignment horizontal="center" vertical="top"/>
      <protection locked="0"/>
    </xf>
    <xf numFmtId="43" fontId="38" fillId="2" borderId="1" xfId="0" applyNumberFormat="1" applyFont="1" applyFill="1" applyBorder="1" applyProtection="1">
      <protection locked="0"/>
    </xf>
    <xf numFmtId="4" fontId="0" fillId="2" borderId="0" xfId="0" applyNumberFormat="1" applyFill="1" applyProtection="1">
      <protection locked="0"/>
    </xf>
    <xf numFmtId="4" fontId="0" fillId="2" borderId="0" xfId="0" applyNumberFormat="1" applyFill="1"/>
    <xf numFmtId="167" fontId="0" fillId="0" borderId="0" xfId="0" applyNumberFormat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4" fontId="32" fillId="0" borderId="0" xfId="0" applyNumberFormat="1" applyFont="1"/>
    <xf numFmtId="0" fontId="34" fillId="5" borderId="0" xfId="0" applyFont="1" applyFill="1"/>
    <xf numFmtId="0" fontId="44" fillId="5" borderId="0" xfId="0" applyFont="1" applyFill="1" applyAlignment="1">
      <alignment vertical="center" wrapText="1"/>
    </xf>
    <xf numFmtId="0" fontId="44" fillId="5" borderId="0" xfId="0" applyFont="1" applyFill="1" applyAlignment="1">
      <alignment horizontal="center" vertical="center" wrapText="1"/>
    </xf>
    <xf numFmtId="0" fontId="34" fillId="5" borderId="0" xfId="0" applyFont="1" applyFill="1" applyAlignment="1">
      <alignment horizontal="center" vertical="center"/>
    </xf>
    <xf numFmtId="164" fontId="32" fillId="0" borderId="8" xfId="0" applyNumberFormat="1" applyFont="1" applyBorder="1" applyAlignment="1" applyProtection="1">
      <alignment vertical="center"/>
      <protection locked="0"/>
    </xf>
    <xf numFmtId="0" fontId="32" fillId="0" borderId="7" xfId="0" applyFont="1" applyBorder="1" applyProtection="1">
      <protection locked="0"/>
    </xf>
    <xf numFmtId="164" fontId="32" fillId="0" borderId="7" xfId="0" applyNumberFormat="1" applyFont="1" applyBorder="1" applyProtection="1">
      <protection locked="0"/>
    </xf>
    <xf numFmtId="164" fontId="32" fillId="0" borderId="8" xfId="0" applyNumberFormat="1" applyFont="1" applyBorder="1" applyProtection="1">
      <protection locked="0"/>
    </xf>
    <xf numFmtId="164" fontId="32" fillId="0" borderId="7" xfId="0" applyNumberFormat="1" applyFont="1" applyBorder="1" applyAlignment="1" applyProtection="1">
      <alignment horizontal="right"/>
      <protection locked="0"/>
    </xf>
    <xf numFmtId="0" fontId="0" fillId="0" borderId="23" xfId="0" applyBorder="1" applyProtection="1">
      <protection locked="0"/>
    </xf>
    <xf numFmtId="0" fontId="24" fillId="2" borderId="0" xfId="0" applyFont="1" applyFill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14" fontId="21" fillId="4" borderId="0" xfId="0" applyNumberFormat="1" applyFont="1" applyFill="1" applyAlignment="1">
      <alignment horizontal="center" vertical="center"/>
    </xf>
    <xf numFmtId="0" fontId="21" fillId="4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3" fillId="5" borderId="0" xfId="0" applyFont="1" applyFill="1" applyAlignment="1">
      <alignment horizontal="center" vertical="center" wrapText="1"/>
    </xf>
    <xf numFmtId="0" fontId="25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horizontal="center" vertical="center"/>
    </xf>
    <xf numFmtId="0" fontId="27" fillId="2" borderId="0" xfId="5" applyFont="1" applyFill="1" applyAlignment="1">
      <alignment horizontal="center" vertical="center" wrapText="1"/>
    </xf>
    <xf numFmtId="0" fontId="27" fillId="2" borderId="15" xfId="5" applyFont="1" applyFill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top"/>
    </xf>
    <xf numFmtId="0" fontId="28" fillId="2" borderId="11" xfId="0" applyFont="1" applyFill="1" applyBorder="1" applyAlignment="1">
      <alignment horizontal="center" vertical="top"/>
    </xf>
    <xf numFmtId="0" fontId="28" fillId="2" borderId="13" xfId="0" applyFont="1" applyFill="1" applyBorder="1" applyAlignment="1">
      <alignment horizontal="center" vertical="top"/>
    </xf>
    <xf numFmtId="0" fontId="28" fillId="2" borderId="14" xfId="0" applyFont="1" applyFill="1" applyBorder="1" applyAlignment="1">
      <alignment horizontal="center" vertical="top"/>
    </xf>
    <xf numFmtId="0" fontId="28" fillId="2" borderId="0" xfId="0" applyFont="1" applyFill="1" applyAlignment="1">
      <alignment horizontal="center" vertical="top"/>
    </xf>
    <xf numFmtId="0" fontId="28" fillId="2" borderId="15" xfId="0" applyFont="1" applyFill="1" applyBorder="1" applyAlignment="1">
      <alignment horizontal="center" vertical="top"/>
    </xf>
    <xf numFmtId="0" fontId="28" fillId="2" borderId="16" xfId="0" applyFont="1" applyFill="1" applyBorder="1" applyAlignment="1">
      <alignment horizontal="center" vertical="top"/>
    </xf>
    <xf numFmtId="0" fontId="28" fillId="2" borderId="3" xfId="0" applyFont="1" applyFill="1" applyBorder="1" applyAlignment="1">
      <alignment horizontal="center" vertical="top"/>
    </xf>
    <xf numFmtId="0" fontId="28" fillId="2" borderId="17" xfId="0" applyFont="1" applyFill="1" applyBorder="1" applyAlignment="1">
      <alignment horizontal="center" vertical="top"/>
    </xf>
    <xf numFmtId="0" fontId="0" fillId="2" borderId="0" xfId="0" applyFill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left"/>
    </xf>
    <xf numFmtId="0" fontId="33" fillId="0" borderId="0" xfId="0" applyFont="1" applyAlignment="1">
      <alignment horizontal="center" vertical="top"/>
    </xf>
    <xf numFmtId="0" fontId="40" fillId="5" borderId="0" xfId="0" applyFont="1" applyFill="1" applyAlignment="1">
      <alignment horizontal="center" vertical="center" wrapText="1"/>
    </xf>
    <xf numFmtId="0" fontId="41" fillId="5" borderId="22" xfId="0" applyFont="1" applyFill="1" applyBorder="1" applyAlignment="1">
      <alignment horizontal="center" vertical="center" wrapText="1"/>
    </xf>
    <xf numFmtId="0" fontId="40" fillId="5" borderId="5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3" fillId="0" borderId="0" xfId="0" applyFont="1" applyAlignment="1">
      <alignment horizontal="center"/>
    </xf>
    <xf numFmtId="0" fontId="36" fillId="0" borderId="3" xfId="0" applyFont="1" applyBorder="1" applyAlignment="1" applyProtection="1">
      <alignment horizontal="center"/>
      <protection locked="0"/>
    </xf>
    <xf numFmtId="0" fontId="37" fillId="0" borderId="20" xfId="0" applyFont="1" applyBorder="1" applyAlignment="1" applyProtection="1">
      <alignment horizontal="center" vertical="center" wrapText="1"/>
      <protection locked="0"/>
    </xf>
    <xf numFmtId="0" fontId="37" fillId="0" borderId="6" xfId="0" applyFont="1" applyBorder="1" applyAlignment="1" applyProtection="1">
      <alignment horizontal="center" vertical="center" wrapText="1"/>
      <protection locked="0"/>
    </xf>
    <xf numFmtId="0" fontId="37" fillId="0" borderId="21" xfId="0" applyFont="1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0" borderId="11" xfId="0" applyFont="1" applyBorder="1" applyAlignment="1" applyProtection="1">
      <alignment horizontal="center"/>
      <protection locked="0"/>
    </xf>
    <xf numFmtId="0" fontId="34" fillId="5" borderId="0" xfId="0" applyFont="1" applyFill="1" applyAlignment="1">
      <alignment horizontal="center" vertical="center" wrapText="1"/>
    </xf>
    <xf numFmtId="0" fontId="34" fillId="5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4" fillId="5" borderId="1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quotePrefix="1" applyFont="1" applyAlignment="1">
      <alignment horizontal="left" vertical="center" wrapText="1"/>
    </xf>
    <xf numFmtId="0" fontId="31" fillId="0" borderId="0" xfId="0" applyFont="1" applyAlignment="1">
      <alignment horizontal="left" vertical="center" wrapText="1"/>
    </xf>
    <xf numFmtId="0" fontId="4" fillId="0" borderId="2" xfId="0" applyFont="1" applyBorder="1" applyAlignment="1" applyProtection="1">
      <alignment horizontal="left"/>
      <protection locked="0"/>
    </xf>
    <xf numFmtId="0" fontId="34" fillId="5" borderId="4" xfId="0" applyFont="1" applyFill="1" applyBorder="1" applyAlignment="1">
      <alignment horizontal="center"/>
    </xf>
    <xf numFmtId="0" fontId="41" fillId="5" borderId="0" xfId="0" applyFont="1" applyFill="1" applyAlignment="1">
      <alignment horizontal="center" vertical="center" wrapText="1"/>
    </xf>
    <xf numFmtId="0" fontId="44" fillId="5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justify" wrapText="1"/>
    </xf>
    <xf numFmtId="0" fontId="30" fillId="0" borderId="0" xfId="0" quotePrefix="1" applyFont="1" applyAlignment="1">
      <alignment horizontal="left" wrapText="1"/>
    </xf>
    <xf numFmtId="0" fontId="30" fillId="0" borderId="0" xfId="0" applyFont="1" applyAlignment="1">
      <alignment horizontal="justify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7" fillId="5" borderId="0" xfId="0" applyFont="1" applyFill="1" applyAlignment="1">
      <alignment horizontal="center" vertical="center" wrapText="1"/>
    </xf>
  </cellXfs>
  <cellStyles count="7">
    <cellStyle name="Custom - Modelo8" xfId="1" xr:uid="{00000000-0005-0000-0000-000000000000}"/>
    <cellStyle name="Millares 3" xfId="2" xr:uid="{00000000-0005-0000-0000-000001000000}"/>
    <cellStyle name="Normal" xfId="0" builtinId="0"/>
    <cellStyle name="Normal 2 2 2" xfId="5" xr:uid="{1C14EA1F-BD88-4611-AB1B-473F5CAF3A97}"/>
    <cellStyle name="Normal 3" xfId="3" xr:uid="{00000000-0005-0000-0000-000003000000}"/>
    <cellStyle name="Normal 4" xfId="4" xr:uid="{00000000-0005-0000-0000-000004000000}"/>
    <cellStyle name="Porcentaje 2" xfId="6" xr:uid="{9393F867-31CA-4BBB-968C-55513B55FC3A}"/>
  </cellStyles>
  <dxfs count="0"/>
  <tableStyles count="0" defaultTableStyle="TableStyleMedium9" defaultPivotStyle="PivotStyleLight16"/>
  <colors>
    <mruColors>
      <color rgb="FF235B4E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114300</xdr:rowOff>
    </xdr:from>
    <xdr:to>
      <xdr:col>2</xdr:col>
      <xdr:colOff>765308</xdr:colOff>
      <xdr:row>2</xdr:row>
      <xdr:rowOff>209550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2599A4F4-866B-444C-91DD-121A48053FD5}"/>
            </a:ext>
          </a:extLst>
        </xdr:cNvPr>
        <xdr:cNvGrpSpPr/>
      </xdr:nvGrpSpPr>
      <xdr:grpSpPr>
        <a:xfrm>
          <a:off x="104775" y="114300"/>
          <a:ext cx="2736983" cy="552450"/>
          <a:chOff x="47625" y="47625"/>
          <a:chExt cx="3203708" cy="561975"/>
        </a:xfrm>
      </xdr:grpSpPr>
      <xdr:pic>
        <xdr:nvPicPr>
          <xdr:cNvPr id="7" name="Imagen 6" descr="Logotipo, nombre de la empresa&#10;&#10;Descripción generada automáticamente">
            <a:extLst>
              <a:ext uri="{FF2B5EF4-FFF2-40B4-BE49-F238E27FC236}">
                <a16:creationId xmlns:a16="http://schemas.microsoft.com/office/drawing/2014/main" id="{79E71CE2-0179-B87A-0C26-21C737435C8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476133" y="98555"/>
            <a:ext cx="775200" cy="460115"/>
          </a:xfrm>
          <a:prstGeom prst="rect">
            <a:avLst/>
          </a:prstGeom>
        </xdr:spPr>
      </xdr:pic>
      <xdr:cxnSp macro="">
        <xdr:nvCxnSpPr>
          <xdr:cNvPr id="8" name="Conector recto 7">
            <a:extLst>
              <a:ext uri="{FF2B5EF4-FFF2-40B4-BE49-F238E27FC236}">
                <a16:creationId xmlns:a16="http://schemas.microsoft.com/office/drawing/2014/main" id="{489EB378-DD4C-DE91-AC85-CAB161A130E7}"/>
              </a:ext>
            </a:extLst>
          </xdr:cNvPr>
          <xdr:cNvCxnSpPr/>
        </xdr:nvCxnSpPr>
        <xdr:spPr>
          <a:xfrm>
            <a:off x="2380164" y="117677"/>
            <a:ext cx="0" cy="421871"/>
          </a:xfrm>
          <a:prstGeom prst="line">
            <a:avLst/>
          </a:prstGeom>
          <a:ln>
            <a:solidFill>
              <a:srgbClr val="98989A"/>
            </a:solidFill>
          </a:ln>
          <a:effectLst/>
        </xdr:spPr>
        <xdr:style>
          <a:lnRef idx="2">
            <a:schemeClr val="dk1"/>
          </a:lnRef>
          <a:fillRef idx="0">
            <a:schemeClr val="dk1"/>
          </a:fillRef>
          <a:effectRef idx="1">
            <a:schemeClr val="dk1"/>
          </a:effectRef>
          <a:fontRef idx="minor">
            <a:schemeClr val="tx1"/>
          </a:fontRef>
        </xdr:style>
      </xdr:cxnSp>
      <xdr:pic>
        <xdr:nvPicPr>
          <xdr:cNvPr id="9" name="Imagen 8">
            <a:extLst>
              <a:ext uri="{FF2B5EF4-FFF2-40B4-BE49-F238E27FC236}">
                <a16:creationId xmlns:a16="http://schemas.microsoft.com/office/drawing/2014/main" id="{44DD37ED-92C1-CD36-6E97-F1413CC5C8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7625" y="47625"/>
            <a:ext cx="2236571" cy="561975"/>
          </a:xfrm>
          <a:prstGeom prst="rect">
            <a:avLst/>
          </a:prstGeom>
        </xdr:spPr>
      </xdr:pic>
    </xdr:grpSp>
    <xdr:clientData/>
  </xdr:twoCellAnchor>
  <xdr:twoCellAnchor>
    <xdr:from>
      <xdr:col>2</xdr:col>
      <xdr:colOff>400050</xdr:colOff>
      <xdr:row>14</xdr:row>
      <xdr:rowOff>28575</xdr:rowOff>
    </xdr:from>
    <xdr:to>
      <xdr:col>4</xdr:col>
      <xdr:colOff>771525</xdr:colOff>
      <xdr:row>14</xdr:row>
      <xdr:rowOff>28575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CACC0341-AFE0-BA95-C136-098994972ADD}"/>
            </a:ext>
          </a:extLst>
        </xdr:cNvPr>
        <xdr:cNvCxnSpPr/>
      </xdr:nvCxnSpPr>
      <xdr:spPr>
        <a:xfrm>
          <a:off x="2476500" y="50673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304800</xdr:colOff>
      <xdr:row>14</xdr:row>
      <xdr:rowOff>28575</xdr:rowOff>
    </xdr:from>
    <xdr:to>
      <xdr:col>7</xdr:col>
      <xdr:colOff>676275</xdr:colOff>
      <xdr:row>14</xdr:row>
      <xdr:rowOff>28575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E3E0999A-BE2F-4CE9-8679-DD8DEEC8C32D}"/>
            </a:ext>
          </a:extLst>
        </xdr:cNvPr>
        <xdr:cNvCxnSpPr/>
      </xdr:nvCxnSpPr>
      <xdr:spPr>
        <a:xfrm>
          <a:off x="5495925" y="50673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38100</xdr:colOff>
      <xdr:row>14</xdr:row>
      <xdr:rowOff>28575</xdr:rowOff>
    </xdr:from>
    <xdr:to>
      <xdr:col>2</xdr:col>
      <xdr:colOff>19050</xdr:colOff>
      <xdr:row>14</xdr:row>
      <xdr:rowOff>28575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AB0A6E9C-3801-4BA6-A71E-64DB74697129}"/>
            </a:ext>
          </a:extLst>
        </xdr:cNvPr>
        <xdr:cNvCxnSpPr/>
      </xdr:nvCxnSpPr>
      <xdr:spPr>
        <a:xfrm>
          <a:off x="38100" y="5067300"/>
          <a:ext cx="2057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895350</xdr:colOff>
      <xdr:row>49</xdr:row>
      <xdr:rowOff>133350</xdr:rowOff>
    </xdr:from>
    <xdr:to>
      <xdr:col>10</xdr:col>
      <xdr:colOff>323850</xdr:colOff>
      <xdr:row>49</xdr:row>
      <xdr:rowOff>133350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4116C37-CAB2-4B00-86D8-C2BC83BBB7D3}"/>
            </a:ext>
          </a:extLst>
        </xdr:cNvPr>
        <xdr:cNvCxnSpPr/>
      </xdr:nvCxnSpPr>
      <xdr:spPr>
        <a:xfrm>
          <a:off x="10267950" y="12544425"/>
          <a:ext cx="3952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3552825</xdr:colOff>
      <xdr:row>49</xdr:row>
      <xdr:rowOff>133350</xdr:rowOff>
    </xdr:from>
    <xdr:to>
      <xdr:col>7</xdr:col>
      <xdr:colOff>76200</xdr:colOff>
      <xdr:row>49</xdr:row>
      <xdr:rowOff>133350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id="{37D93A74-E8F3-4165-B99A-5B619198B8BE}"/>
            </a:ext>
          </a:extLst>
        </xdr:cNvPr>
        <xdr:cNvCxnSpPr/>
      </xdr:nvCxnSpPr>
      <xdr:spPr>
        <a:xfrm>
          <a:off x="5495925" y="12544425"/>
          <a:ext cx="3952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695325</xdr:colOff>
      <xdr:row>49</xdr:row>
      <xdr:rowOff>123825</xdr:rowOff>
    </xdr:from>
    <xdr:to>
      <xdr:col>1</xdr:col>
      <xdr:colOff>2705100</xdr:colOff>
      <xdr:row>49</xdr:row>
      <xdr:rowOff>123825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F5B91E46-B2C1-4201-8E1B-C72E77C9F31A}"/>
            </a:ext>
          </a:extLst>
        </xdr:cNvPr>
        <xdr:cNvCxnSpPr/>
      </xdr:nvCxnSpPr>
      <xdr:spPr>
        <a:xfrm>
          <a:off x="695325" y="12534900"/>
          <a:ext cx="39528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52</xdr:row>
      <xdr:rowOff>0</xdr:rowOff>
    </xdr:from>
    <xdr:to>
      <xdr:col>2</xdr:col>
      <xdr:colOff>409575</xdr:colOff>
      <xdr:row>52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C4C1E5D-E275-44E7-9AEE-9461CD673EE1}"/>
            </a:ext>
          </a:extLst>
        </xdr:cNvPr>
        <xdr:cNvCxnSpPr/>
      </xdr:nvCxnSpPr>
      <xdr:spPr>
        <a:xfrm>
          <a:off x="828675" y="85344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866775</xdr:colOff>
      <xdr:row>52</xdr:row>
      <xdr:rowOff>0</xdr:rowOff>
    </xdr:from>
    <xdr:to>
      <xdr:col>9</xdr:col>
      <xdr:colOff>85725</xdr:colOff>
      <xdr:row>52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68CFCBD9-DEB3-4BB7-BC66-588DDD4DDF46}"/>
            </a:ext>
          </a:extLst>
        </xdr:cNvPr>
        <xdr:cNvCxnSpPr/>
      </xdr:nvCxnSpPr>
      <xdr:spPr>
        <a:xfrm>
          <a:off x="6124575" y="8534400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1000125</xdr:colOff>
      <xdr:row>52</xdr:row>
      <xdr:rowOff>9525</xdr:rowOff>
    </xdr:from>
    <xdr:to>
      <xdr:col>15</xdr:col>
      <xdr:colOff>142875</xdr:colOff>
      <xdr:row>52</xdr:row>
      <xdr:rowOff>9525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99E6329C-AB30-4C11-9399-C7AEED554FFA}"/>
            </a:ext>
          </a:extLst>
        </xdr:cNvPr>
        <xdr:cNvCxnSpPr/>
      </xdr:nvCxnSpPr>
      <xdr:spPr>
        <a:xfrm>
          <a:off x="11525250" y="8543925"/>
          <a:ext cx="2447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390525</xdr:colOff>
      <xdr:row>28</xdr:row>
      <xdr:rowOff>0</xdr:rowOff>
    </xdr:from>
    <xdr:to>
      <xdr:col>1</xdr:col>
      <xdr:colOff>1524000</xdr:colOff>
      <xdr:row>28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CFB3AA27-FF2A-458D-8C58-6C2D6086FB26}"/>
            </a:ext>
          </a:extLst>
        </xdr:cNvPr>
        <xdr:cNvCxnSpPr/>
      </xdr:nvCxnSpPr>
      <xdr:spPr>
        <a:xfrm>
          <a:off x="390525" y="8220075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1371600</xdr:colOff>
      <xdr:row>28</xdr:row>
      <xdr:rowOff>9525</xdr:rowOff>
    </xdr:from>
    <xdr:to>
      <xdr:col>4</xdr:col>
      <xdr:colOff>581025</xdr:colOff>
      <xdr:row>28</xdr:row>
      <xdr:rowOff>9525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C591D8C-DCBB-4FBE-B802-C792C9541BAD}"/>
            </a:ext>
          </a:extLst>
        </xdr:cNvPr>
        <xdr:cNvCxnSpPr/>
      </xdr:nvCxnSpPr>
      <xdr:spPr>
        <a:xfrm>
          <a:off x="5219700" y="8229600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428625</xdr:colOff>
      <xdr:row>28</xdr:row>
      <xdr:rowOff>9525</xdr:rowOff>
    </xdr:from>
    <xdr:to>
      <xdr:col>6</xdr:col>
      <xdr:colOff>1562100</xdr:colOff>
      <xdr:row>28</xdr:row>
      <xdr:rowOff>9525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2AFC45A-D7F5-49B7-B0D5-1DF2D5C61214}"/>
            </a:ext>
          </a:extLst>
        </xdr:cNvPr>
        <xdr:cNvCxnSpPr/>
      </xdr:nvCxnSpPr>
      <xdr:spPr>
        <a:xfrm>
          <a:off x="10172700" y="8229600"/>
          <a:ext cx="30575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457200</xdr:colOff>
      <xdr:row>28</xdr:row>
      <xdr:rowOff>9525</xdr:rowOff>
    </xdr:from>
    <xdr:to>
      <xdr:col>5</xdr:col>
      <xdr:colOff>1838325</xdr:colOff>
      <xdr:row>28</xdr:row>
      <xdr:rowOff>9525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F280E1F-01CC-40FE-929B-5AB651FC1EDF}"/>
            </a:ext>
          </a:extLst>
        </xdr:cNvPr>
        <xdr:cNvCxnSpPr/>
      </xdr:nvCxnSpPr>
      <xdr:spPr>
        <a:xfrm>
          <a:off x="8429625" y="8791575"/>
          <a:ext cx="35814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409575</xdr:colOff>
      <xdr:row>28</xdr:row>
      <xdr:rowOff>9525</xdr:rowOff>
    </xdr:from>
    <xdr:to>
      <xdr:col>3</xdr:col>
      <xdr:colOff>1914525</xdr:colOff>
      <xdr:row>28</xdr:row>
      <xdr:rowOff>9525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D3A694B6-DAC2-46C3-A6D0-777D5DE65696}"/>
            </a:ext>
          </a:extLst>
        </xdr:cNvPr>
        <xdr:cNvCxnSpPr/>
      </xdr:nvCxnSpPr>
      <xdr:spPr>
        <a:xfrm>
          <a:off x="4257675" y="8791575"/>
          <a:ext cx="37052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247650</xdr:colOff>
      <xdr:row>28</xdr:row>
      <xdr:rowOff>0</xdr:rowOff>
    </xdr:from>
    <xdr:to>
      <xdr:col>1</xdr:col>
      <xdr:colOff>1752600</xdr:colOff>
      <xdr:row>28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DBAA303B-C60A-4AFB-A386-74AD7E9E95F9}"/>
            </a:ext>
          </a:extLst>
        </xdr:cNvPr>
        <xdr:cNvCxnSpPr/>
      </xdr:nvCxnSpPr>
      <xdr:spPr>
        <a:xfrm>
          <a:off x="247650" y="8782050"/>
          <a:ext cx="3429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Documentos\2025\TIUTyP-2025\ART.%2037-2025\4.%20Cuarto%20Trimestre%202025\Formato_Informe_Art_37_PEF_2025_FRACC-II_TRI3-2025%20-FEDERAL%20LILI.xlsx" TargetMode="External"/><Relationship Id="rId1" Type="http://schemas.openxmlformats.org/officeDocument/2006/relationships/externalLinkPath" Target="Formato_Informe_Art_37_PEF_2025_FRACC-II_TRI3-2025%20-FEDERAL%20LI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átula"/>
      <sheetName val="Frac I"/>
      <sheetName val="Frac II (T1)"/>
      <sheetName val="Frac II (T2) "/>
      <sheetName val="Frac II (T3) "/>
      <sheetName val="Frac II (T4) "/>
      <sheetName val="Frac III"/>
      <sheetName val="FRAC IV"/>
      <sheetName val="FRAC V"/>
    </sheetNames>
    <sheetDataSet>
      <sheetData sheetId="0" refreshError="1"/>
      <sheetData sheetId="1" refreshError="1"/>
      <sheetData sheetId="2" refreshError="1"/>
      <sheetData sheetId="3">
        <row r="37">
          <cell r="U37">
            <v>0</v>
          </cell>
        </row>
        <row r="38">
          <cell r="U38">
            <v>0</v>
          </cell>
        </row>
        <row r="39">
          <cell r="U39">
            <v>0</v>
          </cell>
        </row>
        <row r="40">
          <cell r="U40">
            <v>0</v>
          </cell>
        </row>
        <row r="41">
          <cell r="U41">
            <v>0</v>
          </cell>
        </row>
        <row r="42">
          <cell r="U42">
            <v>0</v>
          </cell>
        </row>
        <row r="43">
          <cell r="U43">
            <v>0</v>
          </cell>
        </row>
        <row r="44">
          <cell r="U44">
            <v>0</v>
          </cell>
        </row>
        <row r="45">
          <cell r="U45">
            <v>0</v>
          </cell>
        </row>
        <row r="46">
          <cell r="U46">
            <v>0</v>
          </cell>
        </row>
        <row r="47">
          <cell r="U47">
            <v>0</v>
          </cell>
        </row>
        <row r="48">
          <cell r="U48">
            <v>0</v>
          </cell>
        </row>
        <row r="49">
          <cell r="U49">
            <v>0</v>
          </cell>
        </row>
        <row r="50">
          <cell r="U50">
            <v>0</v>
          </cell>
        </row>
        <row r="51">
          <cell r="U51">
            <v>0</v>
          </cell>
        </row>
        <row r="52">
          <cell r="U52">
            <v>0</v>
          </cell>
        </row>
        <row r="53">
          <cell r="U53">
            <v>0</v>
          </cell>
        </row>
        <row r="54">
          <cell r="U54">
            <v>0</v>
          </cell>
        </row>
        <row r="55">
          <cell r="U55">
            <v>0</v>
          </cell>
        </row>
        <row r="56">
          <cell r="U56">
            <v>0</v>
          </cell>
        </row>
        <row r="57">
          <cell r="U57">
            <v>0</v>
          </cell>
        </row>
        <row r="58">
          <cell r="U58">
            <v>0</v>
          </cell>
        </row>
        <row r="59">
          <cell r="U59">
            <v>0</v>
          </cell>
        </row>
        <row r="60">
          <cell r="U60">
            <v>0</v>
          </cell>
        </row>
        <row r="61">
          <cell r="U61">
            <v>0</v>
          </cell>
        </row>
        <row r="62">
          <cell r="U62">
            <v>0</v>
          </cell>
        </row>
        <row r="63">
          <cell r="U63">
            <v>0</v>
          </cell>
        </row>
        <row r="64">
          <cell r="U64">
            <v>0</v>
          </cell>
        </row>
      </sheetData>
      <sheetData sheetId="4">
        <row r="12">
          <cell r="U12">
            <v>307782.23795442004</v>
          </cell>
        </row>
        <row r="13">
          <cell r="U13">
            <v>248471.63349069998</v>
          </cell>
        </row>
        <row r="14">
          <cell r="U14">
            <v>205622.69387059001</v>
          </cell>
        </row>
        <row r="15">
          <cell r="U15">
            <v>152997.69437380999</v>
          </cell>
        </row>
        <row r="16">
          <cell r="U16">
            <v>404680.03532714001</v>
          </cell>
        </row>
        <row r="17">
          <cell r="U17">
            <v>2141967.72123334</v>
          </cell>
        </row>
        <row r="18">
          <cell r="U18">
            <v>1328371.77667077</v>
          </cell>
        </row>
        <row r="19">
          <cell r="U19">
            <v>1633980.3583633201</v>
          </cell>
        </row>
        <row r="20">
          <cell r="U20">
            <v>90776.686575740008</v>
          </cell>
        </row>
        <row r="21">
          <cell r="U21">
            <v>90776.686575740008</v>
          </cell>
        </row>
        <row r="22">
          <cell r="U22">
            <v>735398.60422169999</v>
          </cell>
        </row>
        <row r="23">
          <cell r="U23">
            <v>198101.87516756999</v>
          </cell>
        </row>
        <row r="24">
          <cell r="U24">
            <v>646545.60624998005</v>
          </cell>
        </row>
        <row r="25">
          <cell r="U25">
            <v>264960.28382139996</v>
          </cell>
        </row>
        <row r="26">
          <cell r="U26">
            <v>193971.21529283997</v>
          </cell>
        </row>
        <row r="27">
          <cell r="U27">
            <v>249128.15002143997</v>
          </cell>
        </row>
        <row r="28">
          <cell r="U28">
            <v>52365.146764280005</v>
          </cell>
        </row>
        <row r="29">
          <cell r="U29">
            <v>416655.62593504001</v>
          </cell>
        </row>
        <row r="30">
          <cell r="U30">
            <v>253407.63195469999</v>
          </cell>
        </row>
        <row r="31">
          <cell r="U31">
            <v>52356.912308960003</v>
          </cell>
        </row>
        <row r="32">
          <cell r="U32">
            <v>52081.953241880001</v>
          </cell>
        </row>
        <row r="33">
          <cell r="U33">
            <v>160377.99061440001</v>
          </cell>
        </row>
        <row r="34">
          <cell r="U34">
            <v>2442578.3871468003</v>
          </cell>
        </row>
        <row r="35">
          <cell r="U35">
            <v>2312064.8029215601</v>
          </cell>
        </row>
        <row r="36">
          <cell r="U36">
            <v>7210257.1699018795</v>
          </cell>
        </row>
      </sheetData>
      <sheetData sheetId="5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C5FE53-B294-498E-868B-BE003035B54D}">
  <dimension ref="A1:K32"/>
  <sheetViews>
    <sheetView view="pageBreakPreview" topLeftCell="A4" zoomScaleNormal="100" zoomScaleSheetLayoutView="100" workbookViewId="0">
      <selection activeCell="G7" sqref="G7:H7"/>
    </sheetView>
  </sheetViews>
  <sheetFormatPr baseColWidth="10" defaultColWidth="0" defaultRowHeight="18" customHeight="1" zeroHeight="1" x14ac:dyDescent="0.2"/>
  <cols>
    <col min="1" max="8" width="15.5703125" style="10" customWidth="1"/>
    <col min="9" max="9" width="2.7109375" style="10" customWidth="1"/>
    <col min="10" max="10" width="20.28515625" style="10" hidden="1" customWidth="1"/>
    <col min="11" max="11" width="0" style="10" hidden="1" customWidth="1"/>
    <col min="12" max="16384" width="11.5703125" style="10" hidden="1"/>
  </cols>
  <sheetData>
    <row r="1" spans="1:11" x14ac:dyDescent="0.2">
      <c r="A1" s="51"/>
      <c r="B1" s="51"/>
      <c r="C1" s="51"/>
      <c r="D1" s="51"/>
      <c r="E1" s="51"/>
      <c r="F1" s="51"/>
      <c r="G1" s="51"/>
      <c r="H1" s="52" t="s">
        <v>43</v>
      </c>
      <c r="I1" s="53"/>
    </row>
    <row r="2" spans="1:11" x14ac:dyDescent="0.2">
      <c r="A2" s="51"/>
      <c r="B2" s="51"/>
      <c r="C2" s="51"/>
      <c r="D2" s="51"/>
      <c r="E2" s="51"/>
      <c r="F2" s="51"/>
      <c r="G2" s="51"/>
      <c r="H2" s="52" t="s">
        <v>44</v>
      </c>
      <c r="I2" s="53"/>
    </row>
    <row r="3" spans="1:11" x14ac:dyDescent="0.2">
      <c r="A3" s="51"/>
      <c r="B3" s="51"/>
      <c r="C3" s="51"/>
      <c r="D3" s="51"/>
      <c r="E3" s="51"/>
      <c r="F3" s="51"/>
      <c r="G3" s="51"/>
      <c r="H3" s="52" t="s">
        <v>45</v>
      </c>
      <c r="I3" s="53"/>
    </row>
    <row r="4" spans="1:11" x14ac:dyDescent="0.2">
      <c r="A4" s="53"/>
      <c r="B4" s="53"/>
      <c r="C4" s="53"/>
      <c r="D4" s="53"/>
      <c r="E4" s="53"/>
      <c r="F4" s="53"/>
      <c r="G4" s="53"/>
      <c r="H4" s="53"/>
      <c r="I4" s="53"/>
    </row>
    <row r="5" spans="1:11" ht="33.6" customHeight="1" x14ac:dyDescent="0.2">
      <c r="A5" s="147" t="s">
        <v>68</v>
      </c>
      <c r="B5" s="147"/>
      <c r="C5" s="147"/>
      <c r="D5" s="147"/>
      <c r="E5" s="147"/>
      <c r="F5" s="147"/>
      <c r="G5" s="147"/>
      <c r="H5" s="147"/>
      <c r="I5" s="53"/>
    </row>
    <row r="6" spans="1:11" x14ac:dyDescent="0.2">
      <c r="A6" s="53"/>
      <c r="B6" s="53"/>
      <c r="C6" s="53"/>
      <c r="D6" s="53"/>
      <c r="E6" s="53"/>
      <c r="F6" s="53"/>
      <c r="G6" s="53"/>
      <c r="H6" s="53"/>
      <c r="I6" s="53"/>
      <c r="J6" s="55" t="s">
        <v>46</v>
      </c>
    </row>
    <row r="7" spans="1:11" ht="35.450000000000003" customHeight="1" x14ac:dyDescent="0.2">
      <c r="A7" s="54" t="s">
        <v>47</v>
      </c>
      <c r="B7" s="148">
        <v>46035</v>
      </c>
      <c r="C7" s="149"/>
      <c r="D7" s="150" t="s">
        <v>123</v>
      </c>
      <c r="E7" s="150"/>
      <c r="F7" s="150"/>
      <c r="G7" s="149" t="s">
        <v>51</v>
      </c>
      <c r="H7" s="149"/>
      <c r="I7" s="53"/>
      <c r="J7" s="55" t="s">
        <v>48</v>
      </c>
    </row>
    <row r="8" spans="1:11" x14ac:dyDescent="0.2">
      <c r="A8" s="53"/>
      <c r="B8" s="53"/>
      <c r="C8" s="53"/>
      <c r="D8" s="53"/>
      <c r="E8" s="53"/>
      <c r="F8" s="53"/>
      <c r="G8" s="53"/>
      <c r="H8" s="53"/>
      <c r="I8" s="53"/>
      <c r="J8" s="55"/>
    </row>
    <row r="9" spans="1:11" x14ac:dyDescent="0.2">
      <c r="A9" s="53"/>
      <c r="B9" s="53"/>
      <c r="C9" s="53"/>
      <c r="D9" s="53"/>
      <c r="E9" s="53"/>
      <c r="F9" s="53"/>
      <c r="G9" s="53"/>
      <c r="H9" s="53"/>
      <c r="I9" s="53"/>
      <c r="J9" s="55" t="s">
        <v>49</v>
      </c>
    </row>
    <row r="10" spans="1:11" ht="50.45" customHeight="1" x14ac:dyDescent="0.2">
      <c r="A10" s="151" t="s">
        <v>0</v>
      </c>
      <c r="B10" s="151"/>
      <c r="C10" s="151"/>
      <c r="D10" s="151"/>
      <c r="E10" s="151"/>
      <c r="F10" s="151"/>
      <c r="G10" s="151"/>
      <c r="H10" s="151"/>
      <c r="I10" s="56"/>
      <c r="J10" s="55" t="s">
        <v>50</v>
      </c>
      <c r="K10" s="11"/>
    </row>
    <row r="11" spans="1:11" ht="42.6" customHeight="1" x14ac:dyDescent="0.2">
      <c r="A11" s="146" t="s">
        <v>59</v>
      </c>
      <c r="B11" s="146"/>
      <c r="C11" s="146"/>
      <c r="D11" s="146"/>
      <c r="E11" s="146"/>
      <c r="F11" s="146"/>
      <c r="G11" s="146"/>
      <c r="H11" s="146"/>
      <c r="I11" s="53"/>
      <c r="J11" s="55" t="s">
        <v>51</v>
      </c>
    </row>
    <row r="12" spans="1:11" ht="38.450000000000003" customHeight="1" x14ac:dyDescent="0.2">
      <c r="A12" s="57"/>
      <c r="B12" s="57"/>
      <c r="C12" s="57"/>
      <c r="D12" s="57"/>
      <c r="E12" s="57"/>
      <c r="F12" s="57"/>
      <c r="G12" s="57"/>
      <c r="H12" s="57"/>
      <c r="I12" s="53"/>
      <c r="J12" s="55"/>
    </row>
    <row r="13" spans="1:11" x14ac:dyDescent="0.2">
      <c r="A13" s="152" t="s">
        <v>33</v>
      </c>
      <c r="B13" s="152"/>
      <c r="C13" s="152" t="s">
        <v>52</v>
      </c>
      <c r="D13" s="152"/>
      <c r="E13" s="152"/>
      <c r="F13" s="152" t="s">
        <v>35</v>
      </c>
      <c r="G13" s="152"/>
      <c r="H13" s="152"/>
      <c r="I13" s="53"/>
    </row>
    <row r="14" spans="1:11" ht="54" customHeight="1" x14ac:dyDescent="0.2">
      <c r="A14" s="153"/>
      <c r="B14" s="153"/>
      <c r="C14" s="153"/>
      <c r="D14" s="153"/>
      <c r="E14" s="58"/>
      <c r="F14" s="153"/>
      <c r="G14" s="153"/>
      <c r="H14" s="153"/>
      <c r="I14" s="53"/>
    </row>
    <row r="15" spans="1:11" x14ac:dyDescent="0.2">
      <c r="A15" s="152" t="s">
        <v>60</v>
      </c>
      <c r="B15" s="152"/>
      <c r="C15" s="152" t="s">
        <v>62</v>
      </c>
      <c r="D15" s="152"/>
      <c r="E15" s="152"/>
      <c r="F15" s="152" t="s">
        <v>64</v>
      </c>
      <c r="G15" s="152"/>
      <c r="H15" s="152"/>
      <c r="I15" s="53"/>
    </row>
    <row r="16" spans="1:11" x14ac:dyDescent="0.2">
      <c r="A16" s="165" t="s">
        <v>61</v>
      </c>
      <c r="B16" s="165"/>
      <c r="C16" s="165" t="s">
        <v>63</v>
      </c>
      <c r="D16" s="165"/>
      <c r="E16" s="165"/>
      <c r="F16" s="166" t="s">
        <v>65</v>
      </c>
      <c r="G16" s="166"/>
      <c r="H16" s="166"/>
      <c r="I16" s="53"/>
    </row>
    <row r="17" spans="1:9" x14ac:dyDescent="0.2">
      <c r="A17" s="154" t="s">
        <v>53</v>
      </c>
      <c r="B17" s="154"/>
      <c r="C17" s="154"/>
      <c r="D17" s="154"/>
      <c r="E17" s="155"/>
      <c r="F17" s="156" t="s">
        <v>54</v>
      </c>
      <c r="G17" s="157"/>
      <c r="H17" s="158"/>
      <c r="I17" s="53"/>
    </row>
    <row r="18" spans="1:9" x14ac:dyDescent="0.2">
      <c r="A18" s="154"/>
      <c r="B18" s="154"/>
      <c r="C18" s="154"/>
      <c r="D18" s="154"/>
      <c r="E18" s="155"/>
      <c r="F18" s="159"/>
      <c r="G18" s="160"/>
      <c r="H18" s="161"/>
      <c r="I18" s="53"/>
    </row>
    <row r="19" spans="1:9" x14ac:dyDescent="0.2">
      <c r="A19" s="154"/>
      <c r="B19" s="154"/>
      <c r="C19" s="154"/>
      <c r="D19" s="154"/>
      <c r="E19" s="155"/>
      <c r="F19" s="159"/>
      <c r="G19" s="160"/>
      <c r="H19" s="161"/>
      <c r="I19" s="53"/>
    </row>
    <row r="20" spans="1:9" x14ac:dyDescent="0.2">
      <c r="A20" s="154"/>
      <c r="B20" s="154"/>
      <c r="C20" s="154"/>
      <c r="D20" s="154"/>
      <c r="E20" s="155"/>
      <c r="F20" s="159"/>
      <c r="G20" s="160"/>
      <c r="H20" s="161"/>
      <c r="I20" s="53"/>
    </row>
    <row r="21" spans="1:9" ht="16.899999999999999" customHeight="1" x14ac:dyDescent="0.2">
      <c r="A21" s="154"/>
      <c r="B21" s="154"/>
      <c r="C21" s="154"/>
      <c r="D21" s="154"/>
      <c r="E21" s="155"/>
      <c r="F21" s="162"/>
      <c r="G21" s="163"/>
      <c r="H21" s="164"/>
      <c r="I21" s="53"/>
    </row>
    <row r="22" spans="1:9" hidden="1" x14ac:dyDescent="0.2">
      <c r="A22" s="53"/>
      <c r="B22" s="53"/>
      <c r="C22" s="53"/>
      <c r="D22" s="53"/>
      <c r="E22" s="53"/>
      <c r="F22" s="53"/>
      <c r="G22" s="53"/>
      <c r="H22" s="53"/>
      <c r="I22" s="53"/>
    </row>
    <row r="23" spans="1:9" hidden="1" x14ac:dyDescent="0.2">
      <c r="A23" s="53"/>
      <c r="B23" s="53"/>
      <c r="C23" s="53"/>
      <c r="D23" s="53"/>
      <c r="E23" s="53"/>
      <c r="F23" s="53"/>
      <c r="G23" s="53"/>
      <c r="H23" s="53"/>
      <c r="I23" s="53"/>
    </row>
    <row r="24" spans="1:9" hidden="1" x14ac:dyDescent="0.2">
      <c r="A24" s="53"/>
      <c r="B24" s="53"/>
      <c r="C24" s="53"/>
      <c r="D24" s="53"/>
      <c r="E24" s="53"/>
      <c r="F24" s="53"/>
      <c r="G24" s="53"/>
      <c r="H24" s="53"/>
      <c r="I24" s="53"/>
    </row>
    <row r="25" spans="1:9" hidden="1" x14ac:dyDescent="0.2">
      <c r="A25" s="53"/>
      <c r="B25" s="53"/>
      <c r="C25" s="53"/>
      <c r="D25" s="53"/>
      <c r="E25" s="53"/>
      <c r="F25" s="53"/>
      <c r="G25" s="53"/>
      <c r="H25" s="53"/>
      <c r="I25" s="53"/>
    </row>
    <row r="26" spans="1:9" hidden="1" x14ac:dyDescent="0.2">
      <c r="A26" s="53"/>
      <c r="B26" s="53"/>
      <c r="C26" s="53"/>
      <c r="D26" s="53"/>
      <c r="E26" s="53"/>
      <c r="F26" s="53"/>
      <c r="G26" s="53"/>
      <c r="H26" s="53"/>
      <c r="I26" s="53"/>
    </row>
    <row r="27" spans="1:9" hidden="1" x14ac:dyDescent="0.2">
      <c r="I27" s="53"/>
    </row>
    <row r="28" spans="1:9" hidden="1" x14ac:dyDescent="0.2">
      <c r="I28" s="53"/>
    </row>
    <row r="29" spans="1:9" hidden="1" x14ac:dyDescent="0.2">
      <c r="I29" s="53"/>
    </row>
    <row r="30" spans="1:9" hidden="1" x14ac:dyDescent="0.2">
      <c r="I30" s="53"/>
    </row>
    <row r="31" spans="1:9" hidden="1" x14ac:dyDescent="0.2">
      <c r="I31" s="53"/>
    </row>
    <row r="32" spans="1:9" x14ac:dyDescent="0.2">
      <c r="A32" s="53"/>
      <c r="B32" s="53"/>
      <c r="C32" s="53"/>
      <c r="D32" s="53"/>
      <c r="E32" s="53"/>
      <c r="F32" s="53"/>
      <c r="G32" s="53"/>
      <c r="H32" s="53"/>
    </row>
  </sheetData>
  <mergeCells count="20">
    <mergeCell ref="A15:B15"/>
    <mergeCell ref="F15:H15"/>
    <mergeCell ref="A17:E21"/>
    <mergeCell ref="F17:H21"/>
    <mergeCell ref="A16:B16"/>
    <mergeCell ref="C15:E15"/>
    <mergeCell ref="C16:E16"/>
    <mergeCell ref="F16:H16"/>
    <mergeCell ref="A13:B13"/>
    <mergeCell ref="F13:H13"/>
    <mergeCell ref="A14:B14"/>
    <mergeCell ref="C14:D14"/>
    <mergeCell ref="F14:H14"/>
    <mergeCell ref="C13:E13"/>
    <mergeCell ref="A11:H11"/>
    <mergeCell ref="A5:H5"/>
    <mergeCell ref="B7:C7"/>
    <mergeCell ref="D7:F7"/>
    <mergeCell ref="G7:H7"/>
    <mergeCell ref="A10:H10"/>
  </mergeCells>
  <dataValidations count="1">
    <dataValidation type="list" allowBlank="1" showInputMessage="1" showErrorMessage="1" sqref="G7:H7" xr:uid="{67C5F016-430D-41D1-A35C-882BDD6335E8}">
      <formula1>$J$6:$J$11</formula1>
    </dataValidation>
  </dataValidations>
  <pageMargins left="0.7" right="0.7" top="0.75" bottom="0.75" header="0.3" footer="0.3"/>
  <pageSetup scale="9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C93A-0ADC-4AB5-B6F1-B290BC971224}">
  <dimension ref="A1:P53"/>
  <sheetViews>
    <sheetView showGridLines="0" topLeftCell="A4" zoomScaleNormal="100" workbookViewId="0">
      <selection activeCell="B57" sqref="B57"/>
    </sheetView>
  </sheetViews>
  <sheetFormatPr baseColWidth="10" defaultColWidth="9.140625" defaultRowHeight="12.75" x14ac:dyDescent="0.2"/>
  <cols>
    <col min="1" max="1" width="29.140625" customWidth="1"/>
    <col min="2" max="2" width="53.42578125" customWidth="1"/>
    <col min="3" max="3" width="0.5703125" customWidth="1"/>
    <col min="4" max="5" width="17.7109375" customWidth="1"/>
    <col min="6" max="6" width="19.85546875" customWidth="1"/>
    <col min="7" max="7" width="2.140625" customWidth="1"/>
    <col min="8" max="8" width="24.7109375" customWidth="1"/>
    <col min="9" max="9" width="24.28515625" customWidth="1"/>
    <col min="10" max="10" width="18.85546875" customWidth="1"/>
    <col min="11" max="11" width="16.85546875" customWidth="1"/>
    <col min="12" max="12" width="11.28515625" customWidth="1"/>
  </cols>
  <sheetData>
    <row r="1" spans="1:12" ht="19.5" customHeight="1" x14ac:dyDescent="0.2">
      <c r="A1" s="174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</row>
    <row r="2" spans="1:12" ht="19.5" customHeight="1" x14ac:dyDescent="0.2">
      <c r="A2" s="174" t="s">
        <v>59</v>
      </c>
      <c r="B2" s="174"/>
      <c r="C2" s="174"/>
      <c r="D2" s="174"/>
      <c r="E2" s="174"/>
      <c r="F2" s="174"/>
      <c r="G2" s="174"/>
      <c r="H2" s="174"/>
    </row>
    <row r="3" spans="1:12" ht="19.5" customHeight="1" x14ac:dyDescent="0.2">
      <c r="A3" s="174" t="s">
        <v>1</v>
      </c>
      <c r="B3" s="174"/>
      <c r="C3" s="174"/>
      <c r="D3" s="174"/>
      <c r="E3" s="174"/>
      <c r="F3" s="174"/>
      <c r="G3" s="174"/>
      <c r="H3" s="174"/>
    </row>
    <row r="4" spans="1:12" ht="19.5" customHeight="1" x14ac:dyDescent="0.2">
      <c r="A4" s="174" t="s">
        <v>2</v>
      </c>
      <c r="B4" s="174"/>
      <c r="C4" s="174"/>
      <c r="D4" s="174"/>
      <c r="E4" s="174"/>
      <c r="F4" s="174"/>
      <c r="G4" s="174"/>
      <c r="H4" s="174"/>
      <c r="I4" s="2"/>
      <c r="J4" s="3"/>
      <c r="K4" s="3"/>
    </row>
    <row r="5" spans="1:12" ht="14.25" customHeight="1" x14ac:dyDescent="0.2">
      <c r="A5" s="175"/>
      <c r="B5" s="175"/>
      <c r="C5" s="176"/>
      <c r="D5" s="176"/>
      <c r="E5" s="176"/>
      <c r="F5" s="176"/>
      <c r="G5" s="176"/>
      <c r="H5" s="176"/>
      <c r="J5" s="3"/>
      <c r="K5" s="3"/>
    </row>
    <row r="6" spans="1:12" ht="22.5" customHeight="1" x14ac:dyDescent="0.4">
      <c r="A6" s="177" t="s">
        <v>7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</row>
    <row r="7" spans="1:12" ht="22.5" customHeight="1" x14ac:dyDescent="0.2">
      <c r="A7" s="170" t="s">
        <v>29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</row>
    <row r="8" spans="1:12" ht="30" customHeight="1" x14ac:dyDescent="0.2">
      <c r="A8" s="171" t="s">
        <v>3</v>
      </c>
      <c r="B8" s="171" t="s">
        <v>8</v>
      </c>
      <c r="C8" s="103"/>
      <c r="D8" s="172" t="s">
        <v>9</v>
      </c>
      <c r="E8" s="172"/>
      <c r="F8" s="172"/>
      <c r="G8" s="104"/>
      <c r="H8" s="171" t="s">
        <v>124</v>
      </c>
      <c r="I8" s="173" t="s">
        <v>122</v>
      </c>
      <c r="J8" s="173"/>
      <c r="K8" s="173"/>
    </row>
    <row r="9" spans="1:12" ht="25.5" x14ac:dyDescent="0.2">
      <c r="A9" s="171"/>
      <c r="B9" s="171"/>
      <c r="C9" s="105"/>
      <c r="D9" s="106" t="s">
        <v>125</v>
      </c>
      <c r="E9" s="106" t="s">
        <v>126</v>
      </c>
      <c r="F9" s="106" t="s">
        <v>127</v>
      </c>
      <c r="G9" s="107"/>
      <c r="H9" s="171"/>
      <c r="I9" s="108" t="s">
        <v>27</v>
      </c>
      <c r="J9" s="108" t="s">
        <v>128</v>
      </c>
      <c r="K9" s="108" t="s">
        <v>129</v>
      </c>
    </row>
    <row r="10" spans="1:12" s="7" customFormat="1" ht="30" x14ac:dyDescent="0.2">
      <c r="A10" s="95" t="s">
        <v>100</v>
      </c>
      <c r="B10" s="96" t="s">
        <v>101</v>
      </c>
      <c r="C10" s="97"/>
      <c r="D10" s="98">
        <v>0</v>
      </c>
      <c r="E10" s="98">
        <v>0</v>
      </c>
      <c r="F10" s="98">
        <v>0</v>
      </c>
      <c r="G10" s="97"/>
      <c r="H10" s="5">
        <v>3416</v>
      </c>
      <c r="I10" s="4">
        <v>1.05</v>
      </c>
      <c r="J10" s="5">
        <v>3259</v>
      </c>
      <c r="K10" s="5">
        <v>3416</v>
      </c>
      <c r="L10" s="109"/>
    </row>
    <row r="11" spans="1:12" s="7" customFormat="1" ht="30" x14ac:dyDescent="0.2">
      <c r="A11" s="95" t="s">
        <v>100</v>
      </c>
      <c r="B11" s="96" t="s">
        <v>102</v>
      </c>
      <c r="C11" s="97"/>
      <c r="D11" s="98">
        <v>0</v>
      </c>
      <c r="E11" s="98">
        <v>0</v>
      </c>
      <c r="F11" s="98">
        <v>0</v>
      </c>
      <c r="G11" s="97"/>
      <c r="H11" s="5">
        <v>206</v>
      </c>
      <c r="I11" s="4">
        <v>1.03</v>
      </c>
      <c r="J11" s="5">
        <v>200</v>
      </c>
      <c r="K11" s="5">
        <v>206</v>
      </c>
      <c r="L11" s="109"/>
    </row>
    <row r="12" spans="1:12" s="7" customFormat="1" ht="30" x14ac:dyDescent="0.2">
      <c r="A12" s="95" t="s">
        <v>100</v>
      </c>
      <c r="B12" s="96" t="s">
        <v>103</v>
      </c>
      <c r="C12" s="97"/>
      <c r="D12" s="98">
        <v>0</v>
      </c>
      <c r="E12" s="98">
        <v>0</v>
      </c>
      <c r="F12" s="98">
        <v>0</v>
      </c>
      <c r="G12" s="97"/>
      <c r="H12" s="5">
        <v>4</v>
      </c>
      <c r="I12" s="4">
        <v>1</v>
      </c>
      <c r="J12" s="5">
        <v>4</v>
      </c>
      <c r="K12" s="5">
        <v>4</v>
      </c>
      <c r="L12" s="109"/>
    </row>
    <row r="13" spans="1:12" s="7" customFormat="1" ht="30" x14ac:dyDescent="0.2">
      <c r="A13" s="95" t="s">
        <v>100</v>
      </c>
      <c r="B13" s="96" t="s">
        <v>104</v>
      </c>
      <c r="C13" s="97"/>
      <c r="D13" s="98">
        <v>0</v>
      </c>
      <c r="E13" s="98">
        <v>0</v>
      </c>
      <c r="F13" s="98">
        <v>0</v>
      </c>
      <c r="G13" s="97"/>
      <c r="H13" s="5">
        <v>100</v>
      </c>
      <c r="I13" s="4">
        <v>1</v>
      </c>
      <c r="J13" s="5">
        <v>100</v>
      </c>
      <c r="K13" s="5">
        <v>100</v>
      </c>
      <c r="L13" s="109"/>
    </row>
    <row r="14" spans="1:12" s="7" customFormat="1" ht="30" x14ac:dyDescent="0.2">
      <c r="A14" s="95" t="s">
        <v>100</v>
      </c>
      <c r="B14" s="96" t="s">
        <v>105</v>
      </c>
      <c r="C14" s="97"/>
      <c r="D14" s="98">
        <v>26485596.710000001</v>
      </c>
      <c r="E14" s="98">
        <v>28942172.550000001</v>
      </c>
      <c r="F14" s="98">
        <v>36174078.689999998</v>
      </c>
      <c r="G14" s="97"/>
      <c r="H14" s="5">
        <v>4</v>
      </c>
      <c r="I14" s="4">
        <v>1</v>
      </c>
      <c r="J14" s="5">
        <v>4</v>
      </c>
      <c r="K14" s="5">
        <v>4</v>
      </c>
      <c r="L14" s="109"/>
    </row>
    <row r="15" spans="1:12" s="7" customFormat="1" ht="20.25" customHeight="1" x14ac:dyDescent="0.2">
      <c r="A15" s="95"/>
      <c r="B15" s="96"/>
      <c r="C15" s="97"/>
      <c r="D15" s="98"/>
      <c r="E15" s="98"/>
      <c r="F15" s="98"/>
      <c r="G15" s="97"/>
      <c r="H15" s="99"/>
      <c r="I15" s="4"/>
      <c r="J15" s="5"/>
      <c r="K15" s="5"/>
      <c r="L15" s="6"/>
    </row>
    <row r="16" spans="1:12" s="7" customFormat="1" ht="20.25" customHeight="1" x14ac:dyDescent="0.2">
      <c r="A16" s="95"/>
      <c r="B16" s="96"/>
      <c r="C16" s="97"/>
      <c r="D16" s="98"/>
      <c r="E16" s="98"/>
      <c r="F16" s="98"/>
      <c r="G16" s="97"/>
      <c r="H16" s="99"/>
      <c r="I16" s="4"/>
      <c r="J16" s="5"/>
      <c r="K16" s="5"/>
      <c r="L16" s="6"/>
    </row>
    <row r="17" spans="1:12" s="7" customFormat="1" ht="20.25" customHeight="1" x14ac:dyDescent="0.2">
      <c r="A17" s="95"/>
      <c r="B17" s="96"/>
      <c r="C17" s="97"/>
      <c r="D17" s="98"/>
      <c r="E17" s="98"/>
      <c r="F17" s="98"/>
      <c r="G17" s="97"/>
      <c r="H17" s="99"/>
      <c r="I17" s="4"/>
      <c r="J17" s="5"/>
      <c r="K17" s="5"/>
      <c r="L17" s="6"/>
    </row>
    <row r="18" spans="1:12" s="7" customFormat="1" ht="20.25" customHeight="1" x14ac:dyDescent="0.2">
      <c r="A18" s="95"/>
      <c r="B18" s="96"/>
      <c r="C18" s="97"/>
      <c r="D18" s="98"/>
      <c r="E18" s="98"/>
      <c r="F18" s="98"/>
      <c r="G18" s="97"/>
      <c r="H18" s="99"/>
      <c r="I18" s="4"/>
      <c r="J18" s="5"/>
      <c r="K18" s="5"/>
      <c r="L18" s="6"/>
    </row>
    <row r="19" spans="1:12" s="7" customFormat="1" ht="20.25" customHeight="1" x14ac:dyDescent="0.2">
      <c r="A19" s="95"/>
      <c r="B19" s="96"/>
      <c r="C19" s="97"/>
      <c r="D19" s="98"/>
      <c r="E19" s="98"/>
      <c r="F19" s="98"/>
      <c r="G19" s="97"/>
      <c r="H19" s="99"/>
      <c r="I19" s="4"/>
      <c r="J19" s="5"/>
      <c r="K19" s="5"/>
      <c r="L19" s="6"/>
    </row>
    <row r="20" spans="1:12" s="7" customFormat="1" ht="20.25" customHeight="1" x14ac:dyDescent="0.2">
      <c r="A20" s="95"/>
      <c r="B20" s="96"/>
      <c r="C20" s="97"/>
      <c r="D20" s="98"/>
      <c r="E20" s="98"/>
      <c r="F20" s="98"/>
      <c r="G20" s="97"/>
      <c r="H20" s="99"/>
      <c r="I20" s="4"/>
      <c r="J20" s="5"/>
      <c r="K20" s="5"/>
      <c r="L20" s="6"/>
    </row>
    <row r="21" spans="1:12" s="7" customFormat="1" ht="20.25" customHeight="1" x14ac:dyDescent="0.2">
      <c r="A21" s="95"/>
      <c r="B21" s="96"/>
      <c r="C21" s="97"/>
      <c r="D21" s="98"/>
      <c r="E21" s="98"/>
      <c r="F21" s="98"/>
      <c r="G21" s="97"/>
      <c r="H21" s="99"/>
      <c r="I21" s="4"/>
      <c r="J21" s="5"/>
      <c r="K21" s="5"/>
      <c r="L21" s="6"/>
    </row>
    <row r="22" spans="1:12" s="7" customFormat="1" ht="20.25" customHeight="1" x14ac:dyDescent="0.2">
      <c r="A22" s="95"/>
      <c r="B22" s="96"/>
      <c r="C22" s="97"/>
      <c r="D22" s="98"/>
      <c r="E22" s="98"/>
      <c r="F22" s="98"/>
      <c r="G22" s="97"/>
      <c r="H22" s="99"/>
      <c r="I22" s="4"/>
      <c r="J22" s="5"/>
      <c r="K22" s="5"/>
      <c r="L22" s="6"/>
    </row>
    <row r="23" spans="1:12" s="7" customFormat="1" ht="20.25" customHeight="1" x14ac:dyDescent="0.2">
      <c r="A23" s="95"/>
      <c r="B23" s="96"/>
      <c r="C23" s="97"/>
      <c r="D23" s="98"/>
      <c r="E23" s="98"/>
      <c r="F23" s="98"/>
      <c r="G23" s="97"/>
      <c r="H23" s="99"/>
      <c r="I23" s="4"/>
      <c r="J23" s="5"/>
      <c r="K23" s="5"/>
      <c r="L23" s="6"/>
    </row>
    <row r="24" spans="1:12" s="7" customFormat="1" ht="20.25" customHeight="1" x14ac:dyDescent="0.2">
      <c r="A24" s="95"/>
      <c r="B24" s="96"/>
      <c r="C24" s="97"/>
      <c r="D24" s="98"/>
      <c r="E24" s="98"/>
      <c r="F24" s="98"/>
      <c r="G24" s="97"/>
      <c r="H24" s="99"/>
      <c r="I24" s="4"/>
      <c r="J24" s="5"/>
      <c r="K24" s="5"/>
      <c r="L24" s="6"/>
    </row>
    <row r="25" spans="1:12" s="7" customFormat="1" ht="20.25" customHeight="1" x14ac:dyDescent="0.2">
      <c r="A25" s="95"/>
      <c r="B25" s="96"/>
      <c r="C25" s="97"/>
      <c r="D25" s="98"/>
      <c r="E25" s="98"/>
      <c r="F25" s="98"/>
      <c r="G25" s="97"/>
      <c r="H25" s="99"/>
      <c r="I25" s="4"/>
      <c r="J25" s="5"/>
      <c r="K25" s="5"/>
      <c r="L25" s="6"/>
    </row>
    <row r="26" spans="1:12" s="7" customFormat="1" ht="20.25" customHeight="1" x14ac:dyDescent="0.2">
      <c r="A26" s="95"/>
      <c r="B26" s="96"/>
      <c r="C26" s="97"/>
      <c r="D26" s="98"/>
      <c r="E26" s="98"/>
      <c r="F26" s="98"/>
      <c r="G26" s="97"/>
      <c r="H26" s="99"/>
      <c r="I26" s="4"/>
      <c r="J26" s="5"/>
      <c r="K26" s="5"/>
      <c r="L26" s="6"/>
    </row>
    <row r="27" spans="1:12" s="7" customFormat="1" ht="20.25" customHeight="1" x14ac:dyDescent="0.2">
      <c r="A27" s="95"/>
      <c r="B27" s="96"/>
      <c r="C27" s="97"/>
      <c r="D27" s="98"/>
      <c r="E27" s="98"/>
      <c r="F27" s="98"/>
      <c r="G27" s="97"/>
      <c r="H27" s="99"/>
      <c r="I27" s="4"/>
      <c r="J27" s="5"/>
      <c r="K27" s="5"/>
      <c r="L27" s="6"/>
    </row>
    <row r="28" spans="1:12" s="7" customFormat="1" ht="20.25" customHeight="1" x14ac:dyDescent="0.2">
      <c r="A28" s="95"/>
      <c r="B28" s="96"/>
      <c r="C28" s="97"/>
      <c r="D28" s="98"/>
      <c r="E28" s="98"/>
      <c r="F28" s="98"/>
      <c r="G28" s="97"/>
      <c r="H28" s="99"/>
      <c r="I28" s="4"/>
      <c r="J28" s="5"/>
      <c r="K28" s="5"/>
      <c r="L28" s="6"/>
    </row>
    <row r="29" spans="1:12" s="7" customFormat="1" ht="20.25" customHeight="1" x14ac:dyDescent="0.2">
      <c r="A29" s="95"/>
      <c r="B29" s="96"/>
      <c r="C29" s="97"/>
      <c r="D29" s="98"/>
      <c r="E29" s="98"/>
      <c r="F29" s="98"/>
      <c r="G29" s="97"/>
      <c r="H29" s="99"/>
      <c r="I29" s="4"/>
      <c r="J29" s="5"/>
      <c r="K29" s="5"/>
      <c r="L29" s="6"/>
    </row>
    <row r="30" spans="1:12" s="7" customFormat="1" ht="20.25" customHeight="1" x14ac:dyDescent="0.2">
      <c r="A30" s="95"/>
      <c r="B30" s="96"/>
      <c r="C30" s="97"/>
      <c r="D30" s="98"/>
      <c r="E30" s="98"/>
      <c r="F30" s="98"/>
      <c r="G30" s="97"/>
      <c r="H30" s="99"/>
      <c r="I30" s="4"/>
      <c r="J30" s="5"/>
      <c r="K30" s="5"/>
      <c r="L30" s="6"/>
    </row>
    <row r="31" spans="1:12" s="7" customFormat="1" ht="20.25" customHeight="1" x14ac:dyDescent="0.2">
      <c r="A31" s="95"/>
      <c r="B31" s="96"/>
      <c r="C31" s="97"/>
      <c r="D31" s="98"/>
      <c r="E31" s="98"/>
      <c r="F31" s="98"/>
      <c r="G31" s="97"/>
      <c r="H31" s="99"/>
      <c r="I31" s="4"/>
      <c r="J31" s="5"/>
      <c r="K31" s="5"/>
      <c r="L31" s="6"/>
    </row>
    <row r="32" spans="1:12" s="7" customFormat="1" ht="20.25" customHeight="1" x14ac:dyDescent="0.2">
      <c r="A32" s="95"/>
      <c r="B32" s="96"/>
      <c r="C32" s="110"/>
      <c r="D32" s="98"/>
      <c r="E32" s="98"/>
      <c r="F32" s="98"/>
      <c r="G32" s="97"/>
      <c r="H32" s="99"/>
      <c r="I32" s="111"/>
      <c r="J32" s="5"/>
      <c r="K32" s="5"/>
      <c r="L32" s="6"/>
    </row>
    <row r="33" spans="1:12" s="7" customFormat="1" ht="20.25" customHeight="1" x14ac:dyDescent="0.2">
      <c r="A33" s="95"/>
      <c r="B33" s="96"/>
      <c r="C33" s="110"/>
      <c r="D33" s="98"/>
      <c r="E33" s="98"/>
      <c r="F33" s="98"/>
      <c r="G33" s="97"/>
      <c r="H33" s="99"/>
      <c r="I33" s="111"/>
      <c r="J33" s="5"/>
      <c r="K33" s="5"/>
      <c r="L33" s="6"/>
    </row>
    <row r="34" spans="1:12" s="7" customFormat="1" ht="20.25" customHeight="1" x14ac:dyDescent="0.2">
      <c r="A34" s="95"/>
      <c r="B34" s="96"/>
      <c r="C34" s="110"/>
      <c r="D34" s="98"/>
      <c r="E34" s="98"/>
      <c r="F34" s="98"/>
      <c r="G34" s="97"/>
      <c r="H34" s="99"/>
      <c r="I34" s="111"/>
      <c r="J34" s="5"/>
      <c r="K34" s="5"/>
      <c r="L34" s="6"/>
    </row>
    <row r="35" spans="1:12" s="7" customFormat="1" ht="20.25" customHeight="1" x14ac:dyDescent="0.2">
      <c r="A35" s="95"/>
      <c r="B35" s="96"/>
      <c r="C35" s="110"/>
      <c r="D35" s="98"/>
      <c r="E35" s="98"/>
      <c r="F35" s="98"/>
      <c r="G35" s="97"/>
      <c r="H35" s="99"/>
      <c r="I35" s="111"/>
      <c r="J35" s="5"/>
      <c r="K35" s="5"/>
      <c r="L35" s="6"/>
    </row>
    <row r="36" spans="1:12" s="7" customFormat="1" ht="20.25" customHeight="1" x14ac:dyDescent="0.2">
      <c r="A36" s="95"/>
      <c r="B36" s="96"/>
      <c r="C36" s="110"/>
      <c r="D36" s="98"/>
      <c r="E36" s="98"/>
      <c r="F36" s="98"/>
      <c r="G36" s="97"/>
      <c r="H36" s="99"/>
      <c r="I36" s="111"/>
      <c r="J36" s="5"/>
      <c r="K36" s="5"/>
      <c r="L36" s="6"/>
    </row>
    <row r="37" spans="1:12" s="7" customFormat="1" ht="20.25" customHeight="1" x14ac:dyDescent="0.2">
      <c r="A37" s="95"/>
      <c r="B37" s="96"/>
      <c r="C37" s="110"/>
      <c r="D37" s="98"/>
      <c r="E37" s="98"/>
      <c r="F37" s="98"/>
      <c r="G37" s="97"/>
      <c r="H37" s="99"/>
      <c r="I37" s="111"/>
      <c r="J37" s="5"/>
      <c r="K37" s="5"/>
      <c r="L37" s="6"/>
    </row>
    <row r="38" spans="1:12" s="7" customFormat="1" ht="20.25" customHeight="1" x14ac:dyDescent="0.2">
      <c r="A38" s="95"/>
      <c r="B38" s="96"/>
      <c r="C38" s="110"/>
      <c r="D38" s="98"/>
      <c r="E38" s="98"/>
      <c r="F38" s="98"/>
      <c r="G38" s="97"/>
      <c r="H38" s="112"/>
      <c r="I38" s="111"/>
      <c r="J38" s="5"/>
      <c r="K38" s="5"/>
      <c r="L38" s="6"/>
    </row>
    <row r="39" spans="1:12" s="7" customFormat="1" ht="20.25" customHeight="1" x14ac:dyDescent="0.2">
      <c r="A39" s="113"/>
      <c r="B39" s="114" t="s">
        <v>10</v>
      </c>
      <c r="C39" s="115"/>
      <c r="D39" s="116">
        <f>+SUM(D10:D38)</f>
        <v>26485596.710000001</v>
      </c>
      <c r="E39" s="116">
        <f t="shared" ref="E39:F39" si="0">+SUM(E10:E38)</f>
        <v>28942172.550000001</v>
      </c>
      <c r="F39" s="116">
        <f t="shared" si="0"/>
        <v>36174078.689999998</v>
      </c>
      <c r="G39" s="97"/>
      <c r="H39" s="117"/>
      <c r="I39" s="118"/>
      <c r="J39" s="31"/>
      <c r="K39" s="31"/>
      <c r="L39" s="8"/>
    </row>
    <row r="44" spans="1:12" ht="13.5" thickBot="1" x14ac:dyDescent="0.25">
      <c r="A44" s="119"/>
      <c r="B44" s="119"/>
      <c r="C44" s="119"/>
      <c r="D44" s="119"/>
      <c r="E44" s="119"/>
      <c r="F44" s="119"/>
      <c r="H44" s="119"/>
      <c r="I44" s="119"/>
      <c r="J44" s="119"/>
      <c r="K44" s="119"/>
    </row>
    <row r="45" spans="1:12" x14ac:dyDescent="0.2">
      <c r="A45" s="169"/>
      <c r="B45" s="169"/>
      <c r="C45" s="169"/>
      <c r="D45" s="169"/>
      <c r="E45" s="169"/>
      <c r="F45" s="169"/>
      <c r="G45" s="169"/>
      <c r="H45" s="169"/>
    </row>
    <row r="50" spans="1:16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</row>
    <row r="51" spans="1:16" x14ac:dyDescent="0.2">
      <c r="A51" s="167" t="s">
        <v>60</v>
      </c>
      <c r="B51" s="167"/>
      <c r="C51" s="1"/>
      <c r="D51" s="167" t="s">
        <v>62</v>
      </c>
      <c r="E51" s="167"/>
      <c r="F51" s="167"/>
      <c r="G51" s="1"/>
      <c r="H51" s="167" t="s">
        <v>64</v>
      </c>
      <c r="I51" s="167"/>
      <c r="J51" s="167"/>
      <c r="K51" s="167"/>
      <c r="L51" s="1"/>
      <c r="M51" s="1"/>
      <c r="N51" s="1"/>
      <c r="O51" s="1"/>
      <c r="P51" s="1"/>
    </row>
    <row r="52" spans="1:16" x14ac:dyDescent="0.2">
      <c r="A52" s="168" t="s">
        <v>33</v>
      </c>
      <c r="B52" s="168"/>
      <c r="C52" s="30"/>
      <c r="D52" s="168" t="s">
        <v>34</v>
      </c>
      <c r="E52" s="168"/>
      <c r="F52" s="168"/>
      <c r="G52" s="168"/>
      <c r="H52" s="168" t="s">
        <v>35</v>
      </c>
      <c r="I52" s="168"/>
      <c r="J52" s="168"/>
      <c r="K52" s="168"/>
      <c r="L52" s="30"/>
      <c r="M52" s="30"/>
      <c r="N52" s="30"/>
      <c r="O52" s="30"/>
      <c r="P52" s="30"/>
    </row>
    <row r="53" spans="1:16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</sheetData>
  <sheetProtection formatCells="0" insertRows="0"/>
  <mergeCells count="19">
    <mergeCell ref="A6:K6"/>
    <mergeCell ref="A1:K1"/>
    <mergeCell ref="A2:H2"/>
    <mergeCell ref="A3:H3"/>
    <mergeCell ref="A4:H4"/>
    <mergeCell ref="A5:H5"/>
    <mergeCell ref="A45:H45"/>
    <mergeCell ref="D51:F51"/>
    <mergeCell ref="A7:K7"/>
    <mergeCell ref="A8:A9"/>
    <mergeCell ref="B8:B9"/>
    <mergeCell ref="D8:F8"/>
    <mergeCell ref="H8:H9"/>
    <mergeCell ref="I8:K8"/>
    <mergeCell ref="H51:K51"/>
    <mergeCell ref="H52:K52"/>
    <mergeCell ref="A51:B51"/>
    <mergeCell ref="A52:B52"/>
    <mergeCell ref="D52:G52"/>
  </mergeCells>
  <printOptions horizontalCentered="1"/>
  <pageMargins left="0.19685039370078741" right="0.19685039370078741" top="0.39370078740157483" bottom="0.39370078740157483" header="0" footer="0"/>
  <pageSetup scale="59" orientation="landscape" r:id="rId1"/>
  <headerFooter alignWithMargins="0"/>
  <colBreaks count="1" manualBreakCount="1">
    <brk id="11" max="5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DCAEC-6EE8-4558-89FD-903B7EDC4F72}">
  <dimension ref="A1:BD75"/>
  <sheetViews>
    <sheetView showGridLines="0" view="pageBreakPreview" topLeftCell="C7" zoomScaleNormal="100" zoomScaleSheetLayoutView="100" zoomScalePageLayoutView="59" workbookViewId="0">
      <selection activeCell="F34" sqref="F34"/>
    </sheetView>
  </sheetViews>
  <sheetFormatPr baseColWidth="10" defaultColWidth="9.140625" defaultRowHeight="12.75" x14ac:dyDescent="0.2"/>
  <cols>
    <col min="1" max="1" width="21.42578125" style="1" bestFit="1" customWidth="1"/>
    <col min="2" max="2" width="38.85546875" style="1" customWidth="1"/>
    <col min="3" max="3" width="1.5703125" style="1" customWidth="1"/>
    <col min="4" max="4" width="24.85546875" style="1" customWidth="1"/>
    <col min="5" max="5" width="2.28515625" style="1" customWidth="1"/>
    <col min="6" max="6" width="14.5703125" style="1" customWidth="1"/>
    <col min="7" max="7" width="14.85546875" style="1" customWidth="1"/>
    <col min="8" max="8" width="13.85546875" style="1" customWidth="1"/>
    <col min="9" max="9" width="1.28515625" style="1" customWidth="1"/>
    <col min="10" max="10" width="11.7109375" style="1" customWidth="1"/>
    <col min="11" max="11" width="15.7109375" style="1" customWidth="1"/>
    <col min="12" max="12" width="12.7109375" style="1" customWidth="1"/>
    <col min="13" max="13" width="1.5703125" style="1" customWidth="1"/>
    <col min="14" max="14" width="18.42578125" style="1" customWidth="1"/>
    <col min="15" max="15" width="1.7109375" style="1" customWidth="1"/>
    <col min="16" max="16" width="15.7109375" style="1" customWidth="1"/>
    <col min="17" max="17" width="2.28515625" style="1" customWidth="1"/>
    <col min="18" max="18" width="18.7109375" style="1" customWidth="1"/>
    <col min="19" max="20" width="19.140625" style="1" customWidth="1"/>
    <col min="21" max="21" width="19.7109375" style="1" customWidth="1"/>
    <col min="22" max="22" width="13" style="1" customWidth="1"/>
    <col min="23" max="23" width="21.28515625" style="1" hidden="1" customWidth="1"/>
    <col min="24" max="25" width="9.140625" style="1" hidden="1" customWidth="1"/>
    <col min="26" max="26" width="14" style="1" hidden="1" customWidth="1"/>
    <col min="27" max="27" width="9.140625" style="1" hidden="1" customWidth="1"/>
    <col min="28" max="28" width="11.28515625" style="1" hidden="1" customWidth="1"/>
    <col min="29" max="29" width="10.140625" style="1" hidden="1" customWidth="1"/>
    <col min="30" max="31" width="9.140625" style="1" hidden="1" customWidth="1"/>
    <col min="32" max="33" width="11.140625" style="1" hidden="1" customWidth="1"/>
    <col min="34" max="34" width="0" style="1" hidden="1" customWidth="1"/>
    <col min="35" max="35" width="14.85546875" style="1" hidden="1" customWidth="1"/>
    <col min="36" max="36" width="17" style="1" hidden="1" customWidth="1"/>
    <col min="37" max="37" width="10.5703125" style="1" hidden="1" customWidth="1"/>
    <col min="38" max="38" width="11.140625" style="1" hidden="1" customWidth="1"/>
    <col min="39" max="40" width="11" style="1" hidden="1" customWidth="1"/>
    <col min="41" max="41" width="14.5703125" style="1" hidden="1" customWidth="1"/>
    <col min="42" max="42" width="10.85546875" style="1" hidden="1" customWidth="1"/>
    <col min="43" max="43" width="0" style="1" hidden="1" customWidth="1"/>
    <col min="44" max="44" width="12.42578125" style="1" hidden="1" customWidth="1"/>
    <col min="45" max="45" width="0" style="1" hidden="1" customWidth="1"/>
    <col min="46" max="46" width="12.42578125" style="1" hidden="1" customWidth="1"/>
    <col min="47" max="47" width="11.85546875" style="1" hidden="1" customWidth="1"/>
    <col min="48" max="48" width="12.42578125" style="1" hidden="1" customWidth="1"/>
    <col min="49" max="49" width="0" style="1" hidden="1" customWidth="1"/>
    <col min="50" max="50" width="12.140625" style="1" hidden="1" customWidth="1"/>
    <col min="51" max="51" width="14.28515625" style="1" hidden="1" customWidth="1"/>
    <col min="52" max="52" width="11.5703125" style="1" hidden="1" customWidth="1"/>
    <col min="53" max="54" width="0" style="1" hidden="1" customWidth="1"/>
    <col min="55" max="55" width="10.85546875" style="1" hidden="1" customWidth="1"/>
    <col min="56" max="57" width="0" style="1" hidden="1" customWidth="1"/>
    <col min="58" max="16384" width="9.140625" style="1"/>
  </cols>
  <sheetData>
    <row r="1" spans="1:56" customFormat="1" ht="18.75" customHeight="1" x14ac:dyDescent="0.2">
      <c r="A1" s="189" t="s">
        <v>11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  <c r="S1" s="189"/>
      <c r="T1" s="189"/>
      <c r="U1" s="65"/>
    </row>
    <row r="2" spans="1:56" customFormat="1" ht="15" customHeight="1" x14ac:dyDescent="0.2">
      <c r="A2" s="190" t="s">
        <v>58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66"/>
    </row>
    <row r="3" spans="1:56" customFormat="1" ht="15" customHeight="1" x14ac:dyDescent="0.2">
      <c r="A3" s="174" t="s">
        <v>42</v>
      </c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66"/>
      <c r="S3" s="66"/>
      <c r="T3" s="66"/>
      <c r="U3" s="66"/>
    </row>
    <row r="4" spans="1:56" customFormat="1" ht="15.75" customHeight="1" x14ac:dyDescent="0.2">
      <c r="A4" s="175" t="s">
        <v>2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67"/>
    </row>
    <row r="5" spans="1:56" customFormat="1" ht="14.25" customHeight="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7"/>
    </row>
    <row r="6" spans="1:56" customFormat="1" ht="21.75" x14ac:dyDescent="0.4">
      <c r="A6" s="177" t="s">
        <v>12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7"/>
      <c r="R6" s="177"/>
      <c r="S6" s="177"/>
      <c r="T6" s="177"/>
      <c r="U6" s="177"/>
    </row>
    <row r="7" spans="1:56" customFormat="1" ht="24.75" customHeight="1" x14ac:dyDescent="0.2">
      <c r="A7" s="170" t="s">
        <v>30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70"/>
      <c r="U7" s="170"/>
    </row>
    <row r="8" spans="1:56" customFormat="1" ht="26.25" customHeight="1" x14ac:dyDescent="0.2">
      <c r="A8" s="184" t="s">
        <v>3</v>
      </c>
      <c r="B8" s="185" t="s">
        <v>13</v>
      </c>
      <c r="C8" s="185"/>
      <c r="D8" s="185"/>
      <c r="E8" s="185"/>
      <c r="F8" s="185"/>
      <c r="G8" s="185"/>
      <c r="H8" s="185"/>
      <c r="I8" s="185"/>
      <c r="J8" s="185"/>
      <c r="K8" s="185"/>
      <c r="L8" s="185"/>
      <c r="M8" s="185"/>
      <c r="N8" s="185"/>
      <c r="O8" s="185"/>
      <c r="P8" s="185"/>
      <c r="Q8" s="70"/>
      <c r="R8" s="184" t="s">
        <v>19</v>
      </c>
      <c r="S8" s="184"/>
      <c r="T8" s="184"/>
      <c r="U8" s="184"/>
      <c r="V8" s="77"/>
      <c r="W8" s="77"/>
      <c r="AR8" s="186"/>
      <c r="AS8" s="186"/>
      <c r="AT8" s="186"/>
    </row>
    <row r="9" spans="1:56" customFormat="1" ht="26.25" customHeight="1" x14ac:dyDescent="0.2">
      <c r="A9" s="184"/>
      <c r="B9" s="71" t="s">
        <v>41</v>
      </c>
      <c r="C9" s="69"/>
      <c r="D9" s="71" t="s">
        <v>14</v>
      </c>
      <c r="E9" s="69"/>
      <c r="F9" s="187" t="s">
        <v>15</v>
      </c>
      <c r="G9" s="187"/>
      <c r="H9" s="187"/>
      <c r="I9" s="69"/>
      <c r="J9" s="187" t="s">
        <v>16</v>
      </c>
      <c r="K9" s="187"/>
      <c r="L9" s="187"/>
      <c r="M9" s="69"/>
      <c r="N9" s="71" t="s">
        <v>17</v>
      </c>
      <c r="O9" s="69"/>
      <c r="P9" s="71" t="s">
        <v>18</v>
      </c>
      <c r="Q9" s="69"/>
      <c r="R9" s="185"/>
      <c r="S9" s="185"/>
      <c r="T9" s="185"/>
      <c r="U9" s="185"/>
      <c r="V9" s="72"/>
      <c r="W9" s="72"/>
      <c r="X9" s="188"/>
      <c r="Y9" s="188"/>
      <c r="AB9" s="188" t="s">
        <v>130</v>
      </c>
      <c r="AC9" s="188"/>
      <c r="AD9" s="188"/>
      <c r="AE9" s="188"/>
      <c r="AF9" s="188"/>
      <c r="AI9" s="188" t="s">
        <v>131</v>
      </c>
      <c r="AJ9" s="188"/>
      <c r="AK9" s="188"/>
      <c r="AL9" s="188"/>
      <c r="AM9" s="188"/>
      <c r="AN9" s="188"/>
      <c r="AO9" s="188"/>
    </row>
    <row r="10" spans="1:56" customFormat="1" ht="27.75" customHeight="1" x14ac:dyDescent="0.3">
      <c r="A10" s="73"/>
      <c r="B10" s="74"/>
      <c r="C10" s="74"/>
      <c r="D10" s="74"/>
      <c r="E10" s="74"/>
      <c r="F10" s="75" t="s">
        <v>132</v>
      </c>
      <c r="G10" s="69" t="s">
        <v>133</v>
      </c>
      <c r="H10" s="75" t="s">
        <v>134</v>
      </c>
      <c r="I10" s="74"/>
      <c r="J10" s="75" t="s">
        <v>132</v>
      </c>
      <c r="K10" s="69" t="s">
        <v>133</v>
      </c>
      <c r="L10" s="75" t="s">
        <v>134</v>
      </c>
      <c r="M10" s="74"/>
      <c r="N10" s="74"/>
      <c r="O10" s="74"/>
      <c r="P10" s="74"/>
      <c r="Q10" s="74"/>
      <c r="R10" s="75" t="s">
        <v>132</v>
      </c>
      <c r="S10" s="69" t="s">
        <v>133</v>
      </c>
      <c r="T10" s="75" t="s">
        <v>134</v>
      </c>
      <c r="U10" s="76" t="s">
        <v>135</v>
      </c>
      <c r="W10" s="120" t="s">
        <v>136</v>
      </c>
      <c r="X10" t="s">
        <v>137</v>
      </c>
      <c r="Z10" t="s">
        <v>10</v>
      </c>
      <c r="AB10" s="120" t="s">
        <v>138</v>
      </c>
      <c r="AC10" s="120" t="s">
        <v>139</v>
      </c>
      <c r="AD10" t="s">
        <v>140</v>
      </c>
      <c r="AE10" t="s">
        <v>141</v>
      </c>
      <c r="AF10" s="120" t="s">
        <v>142</v>
      </c>
      <c r="AG10" t="s">
        <v>10</v>
      </c>
      <c r="AI10" s="120" t="s">
        <v>143</v>
      </c>
      <c r="AJ10" s="120" t="s">
        <v>144</v>
      </c>
      <c r="AK10" s="120" t="s">
        <v>145</v>
      </c>
      <c r="AL10" s="120" t="s">
        <v>146</v>
      </c>
      <c r="AM10" s="120" t="s">
        <v>147</v>
      </c>
      <c r="AN10" s="120" t="s">
        <v>148</v>
      </c>
      <c r="AO10" s="120" t="s">
        <v>149</v>
      </c>
      <c r="AP10" s="120" t="s">
        <v>113</v>
      </c>
      <c r="AR10" s="120" t="s">
        <v>114</v>
      </c>
      <c r="AT10" t="s">
        <v>150</v>
      </c>
      <c r="AU10" s="77" t="s">
        <v>151</v>
      </c>
      <c r="AV10" t="s">
        <v>152</v>
      </c>
      <c r="AX10" t="s">
        <v>153</v>
      </c>
    </row>
    <row r="11" spans="1:56" ht="4.5" customHeight="1" x14ac:dyDescent="0.35">
      <c r="A11" s="178">
        <v>2</v>
      </c>
      <c r="B11" s="178"/>
      <c r="C11" s="178"/>
      <c r="D11" s="178"/>
      <c r="E11" s="178"/>
      <c r="F11" s="178"/>
      <c r="G11" s="178"/>
      <c r="H11" s="178"/>
      <c r="I11" s="178"/>
      <c r="J11" s="178"/>
      <c r="K11" s="178"/>
      <c r="L11" s="178"/>
      <c r="M11" s="178"/>
      <c r="N11" s="178"/>
      <c r="O11" s="178"/>
      <c r="P11" s="178"/>
      <c r="Q11" s="178"/>
      <c r="R11" s="178"/>
      <c r="S11" s="178"/>
      <c r="T11" s="178"/>
      <c r="U11" s="178"/>
      <c r="W11" s="1">
        <v>55241</v>
      </c>
      <c r="AC11" s="121">
        <v>3802.91</v>
      </c>
      <c r="AR11"/>
    </row>
    <row r="12" spans="1:56" ht="15" customHeight="1" x14ac:dyDescent="0.3">
      <c r="A12" s="179" t="s">
        <v>68</v>
      </c>
      <c r="B12" s="78" t="s">
        <v>65</v>
      </c>
      <c r="C12" s="79"/>
      <c r="D12" s="80" t="s">
        <v>69</v>
      </c>
      <c r="E12" s="81"/>
      <c r="F12" s="82">
        <v>29460.62</v>
      </c>
      <c r="G12" s="82">
        <v>38794.78</v>
      </c>
      <c r="H12" s="82">
        <v>111334.85</v>
      </c>
      <c r="I12" s="81"/>
      <c r="J12" s="101">
        <v>1</v>
      </c>
      <c r="K12" s="101">
        <v>1</v>
      </c>
      <c r="L12" s="101">
        <v>1</v>
      </c>
      <c r="M12" s="81"/>
      <c r="N12" s="80" t="s">
        <v>70</v>
      </c>
      <c r="O12" s="81"/>
      <c r="P12" s="83" t="s">
        <v>71</v>
      </c>
      <c r="Q12" s="81"/>
      <c r="R12" s="84">
        <f>F12*J12</f>
        <v>29460.62</v>
      </c>
      <c r="S12" s="84">
        <f t="shared" ref="S12:T27" si="0">G12*K12</f>
        <v>38794.78</v>
      </c>
      <c r="T12" s="84">
        <f t="shared" si="0"/>
        <v>111334.85</v>
      </c>
      <c r="U12" s="84">
        <f>SUM(R12:T12)+'[1]Frac II (T3) '!U12</f>
        <v>487372.48795442004</v>
      </c>
      <c r="W12" s="85">
        <v>55241</v>
      </c>
      <c r="X12" s="85">
        <v>3680.25</v>
      </c>
      <c r="Z12" s="85">
        <f>W12+X12</f>
        <v>58921.25</v>
      </c>
      <c r="AB12" s="85">
        <v>55241</v>
      </c>
      <c r="AC12" s="122">
        <v>3802.91</v>
      </c>
      <c r="AD12" s="85">
        <v>2763.47</v>
      </c>
      <c r="AE12" s="85">
        <v>8873.5</v>
      </c>
      <c r="AF12" s="85">
        <v>6908.68</v>
      </c>
      <c r="AG12" s="85">
        <f>SUM(AB12:AF12)</f>
        <v>77589.56</v>
      </c>
      <c r="AI12" s="85">
        <v>58457.400000000009</v>
      </c>
      <c r="AJ12" s="85">
        <v>73974.55</v>
      </c>
      <c r="AK12" s="85">
        <v>3680.25</v>
      </c>
      <c r="AL12" s="85">
        <v>82231.520000000004</v>
      </c>
      <c r="AM12" s="85">
        <v>0</v>
      </c>
      <c r="AN12" s="85">
        <f>(AI12+AJ12+AK12+AL12+AM12)</f>
        <v>218343.72000000003</v>
      </c>
      <c r="AO12" s="85">
        <v>2162.9993750000003</v>
      </c>
      <c r="AP12" s="85">
        <f>(TRUNC(AN12/2+AO12,2))</f>
        <v>111334.85</v>
      </c>
      <c r="AR12" s="122">
        <f>TRUNC((AI12+AJ12)/2,2)*L12</f>
        <v>66215.97</v>
      </c>
      <c r="AT12" s="1">
        <f>TRUNC(AL12/2,2)*L12</f>
        <v>41115.760000000002</v>
      </c>
      <c r="AU12" s="1">
        <f>TRUNC(AO12*L12,2)</f>
        <v>2162.9899999999998</v>
      </c>
      <c r="AV12" s="1">
        <f>TRUNC(AK12/2,2)*L12</f>
        <v>1840.12</v>
      </c>
      <c r="AX12" s="85">
        <f>AR12+AT12+AU12+AV12</f>
        <v>111334.84000000001</v>
      </c>
      <c r="AY12" s="85">
        <f>AR12/L12</f>
        <v>66215.97</v>
      </c>
      <c r="AZ12" s="85">
        <f>AT12/L12</f>
        <v>41115.760000000002</v>
      </c>
      <c r="BA12" s="1">
        <f>AU12/L12</f>
        <v>2162.9899999999998</v>
      </c>
      <c r="BB12" s="1">
        <f>AV12/L12</f>
        <v>1840.12</v>
      </c>
      <c r="BC12" s="85">
        <f>AY12+AZ12+BA12+BB12</f>
        <v>111334.84000000001</v>
      </c>
      <c r="BD12" s="85">
        <f>AP12-BC12</f>
        <v>9.9999999947613105E-3</v>
      </c>
    </row>
    <row r="13" spans="1:56" ht="15" x14ac:dyDescent="0.3">
      <c r="A13" s="180"/>
      <c r="B13" s="78" t="s">
        <v>72</v>
      </c>
      <c r="C13" s="79"/>
      <c r="D13" s="80" t="s">
        <v>69</v>
      </c>
      <c r="E13" s="81"/>
      <c r="F13" s="82">
        <v>23809.88</v>
      </c>
      <c r="G13" s="82">
        <v>31337.75</v>
      </c>
      <c r="H13" s="82">
        <v>85086.55</v>
      </c>
      <c r="I13" s="81"/>
      <c r="J13" s="101">
        <v>1</v>
      </c>
      <c r="K13" s="101">
        <v>1</v>
      </c>
      <c r="L13" s="101">
        <v>1</v>
      </c>
      <c r="M13" s="81"/>
      <c r="N13" s="80" t="s">
        <v>70</v>
      </c>
      <c r="O13" s="81"/>
      <c r="P13" s="83" t="s">
        <v>71</v>
      </c>
      <c r="Q13" s="81"/>
      <c r="R13" s="84">
        <f t="shared" ref="R13:T35" si="1">F13*J13</f>
        <v>23809.88</v>
      </c>
      <c r="S13" s="84">
        <f t="shared" si="0"/>
        <v>31337.75</v>
      </c>
      <c r="T13" s="84">
        <f t="shared" si="0"/>
        <v>85086.55</v>
      </c>
      <c r="U13" s="84">
        <f>SUM(R13:T13)+'[1]Frac II (T3) '!U13</f>
        <v>388705.81349069998</v>
      </c>
      <c r="W13" s="85">
        <v>44540</v>
      </c>
      <c r="X13" s="85">
        <v>3079.76</v>
      </c>
      <c r="Z13" s="85">
        <f t="shared" ref="Z13:Z36" si="2">W13+X13</f>
        <v>47619.76</v>
      </c>
      <c r="AB13" s="85">
        <v>44540</v>
      </c>
      <c r="AC13" s="85">
        <v>3182.41</v>
      </c>
      <c r="AD13" s="85">
        <v>2228.15</v>
      </c>
      <c r="AE13" s="85">
        <v>7154.58</v>
      </c>
      <c r="AF13" s="85">
        <v>5570.37</v>
      </c>
      <c r="AG13" s="85">
        <f t="shared" ref="AG13:AG64" si="3">SUM(AB13:AF13)</f>
        <v>62675.510000000009</v>
      </c>
      <c r="AI13" s="85">
        <v>56227.25</v>
      </c>
      <c r="AJ13" s="85">
        <v>51621.109999999993</v>
      </c>
      <c r="AK13" s="85">
        <v>3079.76</v>
      </c>
      <c r="AL13" s="85">
        <v>55956.499999999993</v>
      </c>
      <c r="AM13" s="85">
        <v>0</v>
      </c>
      <c r="AN13" s="85">
        <f t="shared" ref="AN13:AN35" si="4">(AI13+AJ13+AK13+AL13+AM13)</f>
        <v>166884.61999999997</v>
      </c>
      <c r="AO13" s="85">
        <v>1644.2431249999995</v>
      </c>
      <c r="AP13" s="85">
        <f t="shared" ref="AP13:AP35" si="5">(TRUNC(AN13/2+AO13,2))</f>
        <v>85086.55</v>
      </c>
      <c r="AR13" s="122">
        <f t="shared" ref="AR13:AR34" si="6">TRUNC((AI13+AJ13)/2,2)*L13</f>
        <v>53924.18</v>
      </c>
      <c r="AT13" s="1">
        <f t="shared" ref="AT13:AT35" si="7">TRUNC(AL13/2,2)*L13</f>
        <v>27978.25</v>
      </c>
      <c r="AU13" s="1">
        <f t="shared" ref="AU13:AU18" si="8">TRUNC(AO13*L13,2)</f>
        <v>1644.24</v>
      </c>
      <c r="AV13" s="1">
        <f t="shared" ref="AV13:AV35" si="9">TRUNC(AK13/2,2)*L13</f>
        <v>1539.88</v>
      </c>
      <c r="AX13" s="85">
        <f t="shared" ref="AX13:AX35" si="10">AR13+AT13+AU13+AV13</f>
        <v>85086.55</v>
      </c>
      <c r="AY13" s="85">
        <f t="shared" ref="AY13:AY35" si="11">AR13/L13</f>
        <v>53924.18</v>
      </c>
      <c r="AZ13" s="85">
        <f t="shared" ref="AZ13:AZ35" si="12">AT13/L13</f>
        <v>27978.25</v>
      </c>
      <c r="BA13" s="1">
        <f t="shared" ref="BA13:BA35" si="13">AU13/L13</f>
        <v>1644.24</v>
      </c>
      <c r="BB13" s="1">
        <f t="shared" ref="BB13:BB35" si="14">AV13/L13</f>
        <v>1539.88</v>
      </c>
      <c r="BC13" s="85">
        <f t="shared" ref="BC13:BC35" si="15">AY13+AZ13+BA13+BB13</f>
        <v>85086.55</v>
      </c>
      <c r="BD13" s="85">
        <f t="shared" ref="BD13:BD35" si="16">AP13-BC13</f>
        <v>0</v>
      </c>
    </row>
    <row r="14" spans="1:56" ht="15" x14ac:dyDescent="0.3">
      <c r="A14" s="180"/>
      <c r="B14" s="78" t="s">
        <v>73</v>
      </c>
      <c r="C14" s="79"/>
      <c r="D14" s="80" t="s">
        <v>69</v>
      </c>
      <c r="E14" s="81"/>
      <c r="F14" s="82">
        <v>19704.23</v>
      </c>
      <c r="G14" s="82">
        <v>25919.68</v>
      </c>
      <c r="H14" s="82">
        <v>140619.82999999999</v>
      </c>
      <c r="I14" s="81"/>
      <c r="J14" s="101">
        <v>1</v>
      </c>
      <c r="K14" s="101">
        <v>1</v>
      </c>
      <c r="L14" s="101">
        <v>1</v>
      </c>
      <c r="M14" s="81"/>
      <c r="N14" s="80" t="s">
        <v>70</v>
      </c>
      <c r="O14" s="81"/>
      <c r="P14" s="83" t="s">
        <v>71</v>
      </c>
      <c r="Q14" s="81"/>
      <c r="R14" s="84">
        <f t="shared" si="1"/>
        <v>19704.23</v>
      </c>
      <c r="S14" s="84">
        <f t="shared" si="0"/>
        <v>25919.68</v>
      </c>
      <c r="T14" s="84">
        <f t="shared" si="0"/>
        <v>140619.82999999999</v>
      </c>
      <c r="U14" s="84">
        <f>SUM(R14:T14)+'[1]Frac II (T3) '!U14</f>
        <v>391866.43387059</v>
      </c>
      <c r="W14" s="85">
        <v>36765</v>
      </c>
      <c r="X14" s="85">
        <v>2643.46</v>
      </c>
      <c r="Z14" s="85">
        <f t="shared" si="2"/>
        <v>39408.46</v>
      </c>
      <c r="AB14" s="85">
        <v>36765</v>
      </c>
      <c r="AC14" s="85">
        <v>2731.58</v>
      </c>
      <c r="AD14" s="85">
        <v>1839.19</v>
      </c>
      <c r="AE14" s="85">
        <v>5905.63</v>
      </c>
      <c r="AF14" s="85">
        <v>4597.97</v>
      </c>
      <c r="AG14" s="85">
        <f t="shared" si="3"/>
        <v>51839.37</v>
      </c>
      <c r="AI14" s="85">
        <v>43850.399999999994</v>
      </c>
      <c r="AJ14" s="85">
        <v>162963.51</v>
      </c>
      <c r="AK14" s="85">
        <v>2643.46</v>
      </c>
      <c r="AL14" s="85">
        <v>67914.239999999991</v>
      </c>
      <c r="AM14" s="85">
        <v>0</v>
      </c>
      <c r="AN14" s="85">
        <f t="shared" si="4"/>
        <v>277371.61</v>
      </c>
      <c r="AO14" s="85">
        <v>1934.0300000000002</v>
      </c>
      <c r="AP14" s="85">
        <f t="shared" si="5"/>
        <v>140619.82999999999</v>
      </c>
      <c r="AR14" s="122">
        <f t="shared" si="6"/>
        <v>103406.95</v>
      </c>
      <c r="AT14" s="1">
        <f t="shared" si="7"/>
        <v>33957.120000000003</v>
      </c>
      <c r="AU14" s="1">
        <f t="shared" si="8"/>
        <v>1934.03</v>
      </c>
      <c r="AV14" s="1">
        <f t="shared" si="9"/>
        <v>1321.73</v>
      </c>
      <c r="AX14" s="85">
        <f t="shared" si="10"/>
        <v>140619.83000000002</v>
      </c>
      <c r="AY14" s="85">
        <f t="shared" si="11"/>
        <v>103406.95</v>
      </c>
      <c r="AZ14" s="85">
        <f t="shared" si="12"/>
        <v>33957.120000000003</v>
      </c>
      <c r="BA14" s="1">
        <f t="shared" si="13"/>
        <v>1934.03</v>
      </c>
      <c r="BB14" s="1">
        <f t="shared" si="14"/>
        <v>1321.73</v>
      </c>
      <c r="BC14" s="85">
        <f t="shared" si="15"/>
        <v>140619.83000000002</v>
      </c>
      <c r="BD14" s="85">
        <f t="shared" si="16"/>
        <v>0</v>
      </c>
    </row>
    <row r="15" spans="1:56" ht="15" x14ac:dyDescent="0.3">
      <c r="A15" s="180"/>
      <c r="B15" s="78" t="s">
        <v>74</v>
      </c>
      <c r="C15" s="79"/>
      <c r="D15" s="80" t="s">
        <v>69</v>
      </c>
      <c r="E15" s="81"/>
      <c r="F15" s="82">
        <v>14678.39</v>
      </c>
      <c r="G15" s="82">
        <v>19287.330000000002</v>
      </c>
      <c r="H15" s="82">
        <v>47251.43</v>
      </c>
      <c r="I15" s="81"/>
      <c r="J15" s="101">
        <v>1</v>
      </c>
      <c r="K15" s="101">
        <v>1</v>
      </c>
      <c r="L15" s="101">
        <v>1</v>
      </c>
      <c r="M15" s="81"/>
      <c r="N15" s="80" t="s">
        <v>70</v>
      </c>
      <c r="O15" s="81"/>
      <c r="P15" s="83" t="s">
        <v>71</v>
      </c>
      <c r="Q15" s="81"/>
      <c r="R15" s="84">
        <f t="shared" si="1"/>
        <v>14678.39</v>
      </c>
      <c r="S15" s="84">
        <f t="shared" si="0"/>
        <v>19287.330000000002</v>
      </c>
      <c r="T15" s="84">
        <f t="shared" si="0"/>
        <v>47251.43</v>
      </c>
      <c r="U15" s="84">
        <f>SUM(R15:T15)+'[1]Frac II (T3) '!U15</f>
        <v>234214.84437380999</v>
      </c>
      <c r="W15" s="85">
        <v>27247.4</v>
      </c>
      <c r="X15" s="85">
        <v>2109.39</v>
      </c>
      <c r="Z15" s="85">
        <f t="shared" si="2"/>
        <v>29356.79</v>
      </c>
      <c r="AB15" s="85">
        <v>27247.4</v>
      </c>
      <c r="AC15" s="85">
        <v>2179.6999999999998</v>
      </c>
      <c r="AD15" s="85">
        <v>1363.07</v>
      </c>
      <c r="AE15" s="85">
        <v>4376.82</v>
      </c>
      <c r="AF15" s="85">
        <v>3407.67</v>
      </c>
      <c r="AG15" s="85">
        <f t="shared" si="3"/>
        <v>38574.660000000003</v>
      </c>
      <c r="AI15" s="85">
        <v>28252.5</v>
      </c>
      <c r="AJ15" s="85">
        <v>23113.73</v>
      </c>
      <c r="AK15" s="85">
        <v>2109.39</v>
      </c>
      <c r="AL15" s="85">
        <v>39009.770000000004</v>
      </c>
      <c r="AM15" s="85">
        <v>0</v>
      </c>
      <c r="AN15" s="85">
        <f t="shared" si="4"/>
        <v>92485.39</v>
      </c>
      <c r="AO15" s="85">
        <v>1008.7418749999999</v>
      </c>
      <c r="AP15" s="85">
        <f t="shared" si="5"/>
        <v>47251.43</v>
      </c>
      <c r="AR15" s="122">
        <f t="shared" si="6"/>
        <v>25683.11</v>
      </c>
      <c r="AT15" s="1">
        <f t="shared" si="7"/>
        <v>19504.88</v>
      </c>
      <c r="AU15" s="1">
        <f t="shared" si="8"/>
        <v>1008.74</v>
      </c>
      <c r="AV15" s="1">
        <f t="shared" si="9"/>
        <v>1054.69</v>
      </c>
      <c r="AX15" s="85">
        <f t="shared" si="10"/>
        <v>47251.420000000006</v>
      </c>
      <c r="AY15" s="85">
        <f t="shared" si="11"/>
        <v>25683.11</v>
      </c>
      <c r="AZ15" s="85">
        <f t="shared" si="12"/>
        <v>19504.88</v>
      </c>
      <c r="BA15" s="1">
        <f t="shared" si="13"/>
        <v>1008.74</v>
      </c>
      <c r="BB15" s="1">
        <f t="shared" si="14"/>
        <v>1054.69</v>
      </c>
      <c r="BC15" s="85">
        <f t="shared" si="15"/>
        <v>47251.420000000006</v>
      </c>
      <c r="BD15" s="85">
        <f t="shared" si="16"/>
        <v>9.9999999947613105E-3</v>
      </c>
    </row>
    <row r="16" spans="1:56" ht="15" x14ac:dyDescent="0.3">
      <c r="A16" s="180"/>
      <c r="B16" s="78" t="s">
        <v>75</v>
      </c>
      <c r="C16" s="79"/>
      <c r="D16" s="80" t="s">
        <v>69</v>
      </c>
      <c r="E16" s="81"/>
      <c r="F16" s="82">
        <v>19390.72</v>
      </c>
      <c r="G16" s="82">
        <v>25505.98</v>
      </c>
      <c r="H16" s="82">
        <v>79530.31</v>
      </c>
      <c r="I16" s="81"/>
      <c r="J16" s="101">
        <v>2</v>
      </c>
      <c r="K16" s="101">
        <v>2</v>
      </c>
      <c r="L16" s="101">
        <v>2</v>
      </c>
      <c r="M16" s="81"/>
      <c r="N16" s="80" t="s">
        <v>70</v>
      </c>
      <c r="O16" s="81"/>
      <c r="P16" s="83" t="s">
        <v>71</v>
      </c>
      <c r="Q16" s="81"/>
      <c r="R16" s="84">
        <f t="shared" si="1"/>
        <v>38781.440000000002</v>
      </c>
      <c r="S16" s="84">
        <f t="shared" si="0"/>
        <v>51011.96</v>
      </c>
      <c r="T16" s="84">
        <f t="shared" si="0"/>
        <v>159060.62</v>
      </c>
      <c r="U16" s="84">
        <f>SUM(R16:T16)+'[1]Frac II (T3) '!U16</f>
        <v>653534.05532714003</v>
      </c>
      <c r="W16" s="85">
        <v>36171.31</v>
      </c>
      <c r="X16" s="85">
        <v>2610.13</v>
      </c>
      <c r="Z16" s="85">
        <f t="shared" si="2"/>
        <v>38781.439999999995</v>
      </c>
      <c r="AB16" s="85">
        <v>36171.31</v>
      </c>
      <c r="AC16" s="85">
        <v>2697.15</v>
      </c>
      <c r="AD16" s="85">
        <v>1809.49</v>
      </c>
      <c r="AE16" s="85">
        <v>5810.28</v>
      </c>
      <c r="AF16" s="85">
        <v>4523.7299999999996</v>
      </c>
      <c r="AG16" s="85">
        <f t="shared" si="3"/>
        <v>51011.959999999992</v>
      </c>
      <c r="AI16" s="85">
        <v>45318.05</v>
      </c>
      <c r="AJ16" s="85">
        <v>53788.6</v>
      </c>
      <c r="AK16" s="85">
        <v>2610.13</v>
      </c>
      <c r="AL16" s="85">
        <v>54464.700000000012</v>
      </c>
      <c r="AM16" s="85">
        <v>0</v>
      </c>
      <c r="AN16" s="85">
        <f t="shared" si="4"/>
        <v>156181.48000000001</v>
      </c>
      <c r="AO16" s="85">
        <v>1439.5712499999997</v>
      </c>
      <c r="AP16" s="85">
        <f t="shared" si="5"/>
        <v>79530.31</v>
      </c>
      <c r="AR16" s="122">
        <f t="shared" si="6"/>
        <v>99106.64</v>
      </c>
      <c r="AT16" s="1">
        <f t="shared" si="7"/>
        <v>54464.7</v>
      </c>
      <c r="AU16" s="1">
        <f t="shared" si="8"/>
        <v>2879.14</v>
      </c>
      <c r="AV16" s="1">
        <f t="shared" si="9"/>
        <v>2610.12</v>
      </c>
      <c r="AX16" s="85">
        <f t="shared" si="10"/>
        <v>159060.6</v>
      </c>
      <c r="AY16" s="85">
        <f t="shared" si="11"/>
        <v>49553.32</v>
      </c>
      <c r="AZ16" s="85">
        <f t="shared" si="12"/>
        <v>27232.35</v>
      </c>
      <c r="BA16" s="1">
        <f t="shared" si="13"/>
        <v>1439.57</v>
      </c>
      <c r="BB16" s="1">
        <f t="shared" si="14"/>
        <v>1305.06</v>
      </c>
      <c r="BC16" s="85">
        <f t="shared" si="15"/>
        <v>79530.3</v>
      </c>
      <c r="BD16" s="85">
        <f t="shared" si="16"/>
        <v>9.9999999947613105E-3</v>
      </c>
    </row>
    <row r="17" spans="1:56" ht="15" x14ac:dyDescent="0.3">
      <c r="A17" s="180"/>
      <c r="B17" s="78" t="s">
        <v>76</v>
      </c>
      <c r="C17" s="79"/>
      <c r="D17" s="80" t="s">
        <v>69</v>
      </c>
      <c r="E17" s="81"/>
      <c r="F17" s="82">
        <v>14678.39</v>
      </c>
      <c r="G17" s="82">
        <v>19287.330000000002</v>
      </c>
      <c r="H17" s="82">
        <v>47251.43</v>
      </c>
      <c r="I17" s="81"/>
      <c r="J17" s="101">
        <v>14</v>
      </c>
      <c r="K17" s="101">
        <v>14</v>
      </c>
      <c r="L17" s="101">
        <v>14</v>
      </c>
      <c r="M17" s="81"/>
      <c r="N17" s="80" t="s">
        <v>70</v>
      </c>
      <c r="O17" s="81"/>
      <c r="P17" s="83" t="s">
        <v>71</v>
      </c>
      <c r="Q17" s="81"/>
      <c r="R17" s="84">
        <f t="shared" si="1"/>
        <v>205497.46</v>
      </c>
      <c r="S17" s="84">
        <f t="shared" si="0"/>
        <v>270022.62</v>
      </c>
      <c r="T17" s="84">
        <f t="shared" si="0"/>
        <v>661520.02</v>
      </c>
      <c r="U17" s="84">
        <f>SUM(R17:T17)+'[1]Frac II (T3) '!U17</f>
        <v>3279007.8212333401</v>
      </c>
      <c r="W17" s="85">
        <v>27247.4</v>
      </c>
      <c r="X17" s="85">
        <v>2109.39</v>
      </c>
      <c r="Z17" s="85">
        <f t="shared" si="2"/>
        <v>29356.79</v>
      </c>
      <c r="AB17" s="85">
        <v>27247.4</v>
      </c>
      <c r="AC17" s="85">
        <v>2179.6999999999998</v>
      </c>
      <c r="AD17" s="122">
        <v>1363.07</v>
      </c>
      <c r="AE17" s="85">
        <v>4376.82</v>
      </c>
      <c r="AF17" s="85">
        <v>3407.67</v>
      </c>
      <c r="AG17" s="85">
        <f t="shared" si="3"/>
        <v>38574.660000000003</v>
      </c>
      <c r="AI17" s="85">
        <v>28252.5</v>
      </c>
      <c r="AJ17" s="85">
        <v>23113.73</v>
      </c>
      <c r="AK17" s="85">
        <v>2109.39</v>
      </c>
      <c r="AL17" s="85">
        <v>39009.770000000004</v>
      </c>
      <c r="AM17" s="85">
        <v>0</v>
      </c>
      <c r="AN17" s="85">
        <f t="shared" si="4"/>
        <v>92485.39</v>
      </c>
      <c r="AO17" s="85">
        <v>1008.7418749999999</v>
      </c>
      <c r="AP17" s="85">
        <f t="shared" si="5"/>
        <v>47251.43</v>
      </c>
      <c r="AR17" s="122">
        <f t="shared" si="6"/>
        <v>359563.54000000004</v>
      </c>
      <c r="AT17" s="1">
        <f t="shared" si="7"/>
        <v>273068.32</v>
      </c>
      <c r="AU17" s="1">
        <f t="shared" si="8"/>
        <v>14122.38</v>
      </c>
      <c r="AV17" s="1">
        <f t="shared" si="9"/>
        <v>14765.66</v>
      </c>
      <c r="AX17" s="85">
        <f t="shared" si="10"/>
        <v>661519.90000000014</v>
      </c>
      <c r="AY17" s="85">
        <f t="shared" si="11"/>
        <v>25683.110000000004</v>
      </c>
      <c r="AZ17" s="85">
        <f t="shared" si="12"/>
        <v>19504.88</v>
      </c>
      <c r="BA17" s="1">
        <f t="shared" si="13"/>
        <v>1008.7414285714285</v>
      </c>
      <c r="BB17" s="1">
        <f t="shared" si="14"/>
        <v>1054.69</v>
      </c>
      <c r="BC17" s="85">
        <f t="shared" si="15"/>
        <v>47251.421428571433</v>
      </c>
      <c r="BD17" s="85">
        <f t="shared" si="16"/>
        <v>8.5714285669382662E-3</v>
      </c>
    </row>
    <row r="18" spans="1:56" ht="15" x14ac:dyDescent="0.3">
      <c r="A18" s="180"/>
      <c r="B18" s="78" t="s">
        <v>77</v>
      </c>
      <c r="C18" s="79"/>
      <c r="D18" s="80" t="s">
        <v>69</v>
      </c>
      <c r="E18" s="81"/>
      <c r="F18" s="82">
        <v>9825.52</v>
      </c>
      <c r="G18" s="82">
        <v>12883.17</v>
      </c>
      <c r="H18" s="82">
        <v>59665.97</v>
      </c>
      <c r="I18" s="81"/>
      <c r="J18" s="101">
        <v>13</v>
      </c>
      <c r="K18" s="101">
        <v>13</v>
      </c>
      <c r="L18" s="101">
        <v>13</v>
      </c>
      <c r="M18" s="81"/>
      <c r="N18" s="80" t="s">
        <v>70</v>
      </c>
      <c r="O18" s="81"/>
      <c r="P18" s="83" t="s">
        <v>71</v>
      </c>
      <c r="Q18" s="81"/>
      <c r="R18" s="84">
        <f t="shared" si="1"/>
        <v>127731.76000000001</v>
      </c>
      <c r="S18" s="84">
        <f t="shared" si="0"/>
        <v>167481.21</v>
      </c>
      <c r="T18" s="84">
        <f t="shared" si="0"/>
        <v>775657.61</v>
      </c>
      <c r="U18" s="84">
        <f>SUM(R18:T18)+'[1]Frac II (T3) '!U18</f>
        <v>2399242.3566707699</v>
      </c>
      <c r="W18" s="85">
        <v>18057.349999999999</v>
      </c>
      <c r="X18" s="85">
        <v>1593.69</v>
      </c>
      <c r="Z18" s="85">
        <f t="shared" si="2"/>
        <v>19651.039999999997</v>
      </c>
      <c r="AB18" s="85">
        <v>18057.349999999999</v>
      </c>
      <c r="AC18" s="85">
        <v>1646.79</v>
      </c>
      <c r="AD18" s="1">
        <v>903.32</v>
      </c>
      <c r="AE18" s="85">
        <v>2900.58</v>
      </c>
      <c r="AF18" s="85">
        <v>2258.31</v>
      </c>
      <c r="AG18" s="85">
        <f t="shared" si="3"/>
        <v>25766.350000000002</v>
      </c>
      <c r="AI18" s="85">
        <v>20826.599999999999</v>
      </c>
      <c r="AJ18" s="85">
        <v>63692.98</v>
      </c>
      <c r="AK18" s="85">
        <v>1593.69</v>
      </c>
      <c r="AL18" s="85">
        <v>31461.019999999997</v>
      </c>
      <c r="AM18" s="85">
        <v>0</v>
      </c>
      <c r="AN18" s="85">
        <f t="shared" si="4"/>
        <v>117574.29000000001</v>
      </c>
      <c r="AO18" s="85">
        <v>878.83312500000011</v>
      </c>
      <c r="AP18" s="85">
        <f t="shared" si="5"/>
        <v>59665.97</v>
      </c>
      <c r="AR18" s="122">
        <f t="shared" si="6"/>
        <v>549377.27</v>
      </c>
      <c r="AT18" s="1">
        <f t="shared" si="7"/>
        <v>204496.63</v>
      </c>
      <c r="AU18" s="1">
        <f t="shared" si="8"/>
        <v>11424.83</v>
      </c>
      <c r="AV18" s="1">
        <f t="shared" si="9"/>
        <v>10358.92</v>
      </c>
      <c r="AX18" s="85">
        <f t="shared" si="10"/>
        <v>775657.65</v>
      </c>
      <c r="AY18" s="85">
        <f t="shared" si="11"/>
        <v>42259.79</v>
      </c>
      <c r="AZ18" s="85">
        <f t="shared" si="12"/>
        <v>15730.51</v>
      </c>
      <c r="BA18" s="1">
        <f t="shared" si="13"/>
        <v>878.83307692307687</v>
      </c>
      <c r="BB18" s="1">
        <f t="shared" si="14"/>
        <v>796.84</v>
      </c>
      <c r="BC18" s="85">
        <f t="shared" si="15"/>
        <v>59665.973076923074</v>
      </c>
      <c r="BD18" s="85">
        <f t="shared" si="16"/>
        <v>-3.0769230725127272E-3</v>
      </c>
    </row>
    <row r="19" spans="1:56" ht="15" x14ac:dyDescent="0.3">
      <c r="A19" s="180"/>
      <c r="B19" s="78" t="s">
        <v>78</v>
      </c>
      <c r="C19" s="79"/>
      <c r="D19" s="80" t="s">
        <v>79</v>
      </c>
      <c r="E19" s="81"/>
      <c r="F19" s="82">
        <v>8068.25</v>
      </c>
      <c r="G19" s="82">
        <v>10784.87</v>
      </c>
      <c r="H19" s="82">
        <v>26385.96</v>
      </c>
      <c r="I19" s="81"/>
      <c r="J19" s="101">
        <v>18</v>
      </c>
      <c r="K19" s="101">
        <v>18</v>
      </c>
      <c r="L19" s="101">
        <v>18</v>
      </c>
      <c r="M19" s="81"/>
      <c r="N19" s="80" t="s">
        <v>80</v>
      </c>
      <c r="O19" s="81"/>
      <c r="P19" s="83" t="s">
        <v>71</v>
      </c>
      <c r="Q19" s="81"/>
      <c r="R19" s="84">
        <f t="shared" si="1"/>
        <v>145228.5</v>
      </c>
      <c r="S19" s="84">
        <f t="shared" si="0"/>
        <v>194127.66</v>
      </c>
      <c r="T19" s="84">
        <f t="shared" si="0"/>
        <v>474947.27999999997</v>
      </c>
      <c r="U19" s="84">
        <f>SUM(R19:T19)+'[1]Frac II (T3) '!U19</f>
        <v>2448283.7983633201</v>
      </c>
      <c r="W19" s="85">
        <v>14656.2</v>
      </c>
      <c r="X19" s="85">
        <v>1480.31</v>
      </c>
      <c r="Z19" s="85">
        <f t="shared" si="2"/>
        <v>16136.51</v>
      </c>
      <c r="AB19" s="85">
        <v>14656.2</v>
      </c>
      <c r="AC19" s="85">
        <v>1529.65</v>
      </c>
      <c r="AD19" s="1">
        <v>802.25</v>
      </c>
      <c r="AE19" s="85">
        <v>2576.02</v>
      </c>
      <c r="AF19" s="85">
        <v>2005.62</v>
      </c>
      <c r="AG19" s="85">
        <f t="shared" si="3"/>
        <v>21569.739999999998</v>
      </c>
      <c r="AI19" s="85">
        <v>16343.6</v>
      </c>
      <c r="AJ19" s="85">
        <v>6445.41</v>
      </c>
      <c r="AK19" s="85">
        <v>1480.31</v>
      </c>
      <c r="AL19" s="85">
        <v>20256.809999999998</v>
      </c>
      <c r="AM19" s="85">
        <v>8245.7899999999991</v>
      </c>
      <c r="AN19" s="85">
        <f t="shared" si="4"/>
        <v>52771.920000000006</v>
      </c>
      <c r="AO19" s="85">
        <v>0</v>
      </c>
      <c r="AP19" s="85">
        <f t="shared" si="5"/>
        <v>26385.96</v>
      </c>
      <c r="AR19" s="122">
        <f t="shared" si="6"/>
        <v>205101</v>
      </c>
      <c r="AT19" s="1">
        <f t="shared" si="7"/>
        <v>182311.19999999998</v>
      </c>
      <c r="AU19" s="85">
        <f>TRUNC(AM19/2,2)*L19</f>
        <v>74212.02</v>
      </c>
      <c r="AV19" s="1">
        <f t="shared" si="9"/>
        <v>13322.699999999999</v>
      </c>
      <c r="AX19" s="85">
        <f t="shared" si="10"/>
        <v>474946.92</v>
      </c>
      <c r="AY19" s="85">
        <f t="shared" si="11"/>
        <v>11394.5</v>
      </c>
      <c r="AZ19" s="85">
        <f t="shared" si="12"/>
        <v>10128.4</v>
      </c>
      <c r="BA19" s="1">
        <f t="shared" si="13"/>
        <v>4122.8900000000003</v>
      </c>
      <c r="BB19" s="1">
        <f t="shared" si="14"/>
        <v>740.15</v>
      </c>
      <c r="BC19" s="85">
        <f t="shared" si="15"/>
        <v>26385.940000000002</v>
      </c>
      <c r="BD19" s="85">
        <f t="shared" si="16"/>
        <v>1.9999999996798579E-2</v>
      </c>
    </row>
    <row r="20" spans="1:56" ht="15" x14ac:dyDescent="0.3">
      <c r="A20" s="180"/>
      <c r="B20" s="78" t="s">
        <v>81</v>
      </c>
      <c r="C20" s="79"/>
      <c r="D20" s="80" t="s">
        <v>79</v>
      </c>
      <c r="E20" s="81"/>
      <c r="F20" s="82">
        <v>8068.25</v>
      </c>
      <c r="G20" s="82">
        <v>10784.87</v>
      </c>
      <c r="H20" s="82">
        <v>26385.96</v>
      </c>
      <c r="I20" s="81"/>
      <c r="J20" s="101">
        <v>1</v>
      </c>
      <c r="K20" s="101">
        <v>1</v>
      </c>
      <c r="L20" s="101">
        <v>1</v>
      </c>
      <c r="M20" s="81"/>
      <c r="N20" s="80" t="s">
        <v>80</v>
      </c>
      <c r="O20" s="81"/>
      <c r="P20" s="83" t="s">
        <v>71</v>
      </c>
      <c r="Q20" s="81"/>
      <c r="R20" s="84">
        <f t="shared" si="1"/>
        <v>8068.25</v>
      </c>
      <c r="S20" s="84">
        <f t="shared" si="0"/>
        <v>10784.87</v>
      </c>
      <c r="T20" s="84">
        <f t="shared" si="0"/>
        <v>26385.96</v>
      </c>
      <c r="U20" s="84">
        <f>SUM(R20:T20)+'[1]Frac II (T3) '!U20</f>
        <v>136015.76657574001</v>
      </c>
      <c r="W20" s="85">
        <v>14656.2</v>
      </c>
      <c r="X20" s="85">
        <v>1480.31</v>
      </c>
      <c r="Z20" s="85">
        <f t="shared" si="2"/>
        <v>16136.51</v>
      </c>
      <c r="AB20" s="85">
        <v>14656.2</v>
      </c>
      <c r="AC20" s="85">
        <v>1529.65</v>
      </c>
      <c r="AD20" s="1">
        <v>802.25</v>
      </c>
      <c r="AE20" s="85">
        <v>2576.02</v>
      </c>
      <c r="AF20" s="85">
        <v>2005.62</v>
      </c>
      <c r="AG20" s="85">
        <f t="shared" si="3"/>
        <v>21569.739999999998</v>
      </c>
      <c r="AI20" s="85">
        <v>16343.6</v>
      </c>
      <c r="AJ20" s="85">
        <v>6445.41</v>
      </c>
      <c r="AK20" s="85">
        <v>1480.31</v>
      </c>
      <c r="AL20" s="85">
        <v>20256.809999999998</v>
      </c>
      <c r="AM20" s="85">
        <v>8245.7899999999991</v>
      </c>
      <c r="AN20" s="85">
        <f t="shared" si="4"/>
        <v>52771.920000000006</v>
      </c>
      <c r="AO20" s="85">
        <v>0</v>
      </c>
      <c r="AP20" s="85">
        <f t="shared" si="5"/>
        <v>26385.96</v>
      </c>
      <c r="AR20" s="122">
        <f t="shared" si="6"/>
        <v>11394.5</v>
      </c>
      <c r="AT20" s="1">
        <f t="shared" si="7"/>
        <v>10128.4</v>
      </c>
      <c r="AU20" s="85">
        <f t="shared" ref="AU20:AU35" si="17">TRUNC(AM20/2,2)*L20</f>
        <v>4122.8900000000003</v>
      </c>
      <c r="AV20" s="1">
        <f t="shared" si="9"/>
        <v>740.15</v>
      </c>
      <c r="AX20" s="85">
        <f t="shared" si="10"/>
        <v>26385.940000000002</v>
      </c>
      <c r="AY20" s="85">
        <f t="shared" si="11"/>
        <v>11394.5</v>
      </c>
      <c r="AZ20" s="85">
        <f t="shared" si="12"/>
        <v>10128.4</v>
      </c>
      <c r="BA20" s="1">
        <f t="shared" si="13"/>
        <v>4122.8900000000003</v>
      </c>
      <c r="BB20" s="1">
        <f t="shared" si="14"/>
        <v>740.15</v>
      </c>
      <c r="BC20" s="85">
        <f t="shared" si="15"/>
        <v>26385.940000000002</v>
      </c>
      <c r="BD20" s="85">
        <f t="shared" si="16"/>
        <v>1.9999999996798579E-2</v>
      </c>
    </row>
    <row r="21" spans="1:56" ht="15" x14ac:dyDescent="0.3">
      <c r="A21" s="180"/>
      <c r="B21" s="78" t="s">
        <v>82</v>
      </c>
      <c r="C21" s="79"/>
      <c r="D21" s="80" t="s">
        <v>79</v>
      </c>
      <c r="E21" s="81"/>
      <c r="F21" s="82">
        <v>8068.25</v>
      </c>
      <c r="G21" s="82">
        <v>10784.87</v>
      </c>
      <c r="H21" s="82">
        <v>26385.96</v>
      </c>
      <c r="I21" s="81"/>
      <c r="J21" s="101">
        <v>1</v>
      </c>
      <c r="K21" s="101">
        <v>1</v>
      </c>
      <c r="L21" s="101">
        <v>1</v>
      </c>
      <c r="M21" s="81"/>
      <c r="N21" s="80" t="s">
        <v>80</v>
      </c>
      <c r="O21" s="81"/>
      <c r="P21" s="83" t="s">
        <v>71</v>
      </c>
      <c r="Q21" s="81"/>
      <c r="R21" s="84">
        <f t="shared" si="1"/>
        <v>8068.25</v>
      </c>
      <c r="S21" s="84">
        <f t="shared" si="0"/>
        <v>10784.87</v>
      </c>
      <c r="T21" s="84">
        <f t="shared" si="0"/>
        <v>26385.96</v>
      </c>
      <c r="U21" s="84">
        <f>SUM(R21:T21)+'[1]Frac II (T3) '!U21</f>
        <v>136015.76657574001</v>
      </c>
      <c r="W21" s="85">
        <v>14656.2</v>
      </c>
      <c r="X21" s="85">
        <v>1480.31</v>
      </c>
      <c r="Z21" s="85">
        <f t="shared" si="2"/>
        <v>16136.51</v>
      </c>
      <c r="AB21" s="85">
        <v>14656.2</v>
      </c>
      <c r="AC21" s="85">
        <v>1529.65</v>
      </c>
      <c r="AD21" s="1">
        <v>802.25</v>
      </c>
      <c r="AE21" s="85">
        <v>2576.02</v>
      </c>
      <c r="AF21" s="85">
        <v>2005.62</v>
      </c>
      <c r="AG21" s="85">
        <f t="shared" si="3"/>
        <v>21569.739999999998</v>
      </c>
      <c r="AI21" s="85">
        <v>16343.6</v>
      </c>
      <c r="AJ21" s="85">
        <v>6445.41</v>
      </c>
      <c r="AK21" s="85">
        <v>1480.31</v>
      </c>
      <c r="AL21" s="85">
        <v>20256.809999999998</v>
      </c>
      <c r="AM21" s="85">
        <v>8245.7899999999991</v>
      </c>
      <c r="AN21" s="85">
        <f t="shared" si="4"/>
        <v>52771.920000000006</v>
      </c>
      <c r="AO21" s="85">
        <v>0</v>
      </c>
      <c r="AP21" s="85">
        <f t="shared" si="5"/>
        <v>26385.96</v>
      </c>
      <c r="AR21" s="122">
        <f t="shared" si="6"/>
        <v>11394.5</v>
      </c>
      <c r="AT21" s="1">
        <f t="shared" si="7"/>
        <v>10128.4</v>
      </c>
      <c r="AU21" s="85">
        <f t="shared" si="17"/>
        <v>4122.8900000000003</v>
      </c>
      <c r="AV21" s="1">
        <f t="shared" si="9"/>
        <v>740.15</v>
      </c>
      <c r="AX21" s="85">
        <f t="shared" si="10"/>
        <v>26385.940000000002</v>
      </c>
      <c r="AY21" s="85">
        <f t="shared" si="11"/>
        <v>11394.5</v>
      </c>
      <c r="AZ21" s="85">
        <f t="shared" si="12"/>
        <v>10128.4</v>
      </c>
      <c r="BA21" s="1">
        <f t="shared" si="13"/>
        <v>4122.8900000000003</v>
      </c>
      <c r="BB21" s="1">
        <f t="shared" si="14"/>
        <v>740.15</v>
      </c>
      <c r="BC21" s="85">
        <f t="shared" si="15"/>
        <v>26385.940000000002</v>
      </c>
      <c r="BD21" s="85">
        <f t="shared" si="16"/>
        <v>1.9999999996798579E-2</v>
      </c>
    </row>
    <row r="22" spans="1:56" ht="15" x14ac:dyDescent="0.3">
      <c r="A22" s="180"/>
      <c r="B22" s="78" t="s">
        <v>83</v>
      </c>
      <c r="C22" s="79"/>
      <c r="D22" s="80" t="s">
        <v>79</v>
      </c>
      <c r="E22" s="81"/>
      <c r="F22" s="82">
        <v>6417.34</v>
      </c>
      <c r="G22" s="82">
        <v>8606.26</v>
      </c>
      <c r="H22" s="82">
        <v>21006.75</v>
      </c>
      <c r="I22" s="81"/>
      <c r="J22" s="101">
        <v>10</v>
      </c>
      <c r="K22" s="101">
        <v>10</v>
      </c>
      <c r="L22" s="101">
        <v>10</v>
      </c>
      <c r="M22" s="81"/>
      <c r="N22" s="80" t="s">
        <v>80</v>
      </c>
      <c r="O22" s="81"/>
      <c r="P22" s="83" t="s">
        <v>71</v>
      </c>
      <c r="Q22" s="81"/>
      <c r="R22" s="84">
        <f t="shared" si="1"/>
        <v>64173.4</v>
      </c>
      <c r="S22" s="84">
        <f t="shared" si="0"/>
        <v>86062.6</v>
      </c>
      <c r="T22" s="84">
        <f t="shared" si="0"/>
        <v>210067.5</v>
      </c>
      <c r="U22" s="84">
        <f>SUM(R22:T22)+'[1]Frac II (T3) '!U22</f>
        <v>1095702.1042217</v>
      </c>
      <c r="W22" s="85">
        <v>11529.8</v>
      </c>
      <c r="X22" s="85">
        <v>1304.8800000000001</v>
      </c>
      <c r="Z22" s="85">
        <f t="shared" si="2"/>
        <v>12834.68</v>
      </c>
      <c r="AB22" s="85">
        <v>11529.8</v>
      </c>
      <c r="AC22" s="85">
        <v>1348.38</v>
      </c>
      <c r="AD22" s="1">
        <v>645.86</v>
      </c>
      <c r="AE22" s="85">
        <v>2073.84</v>
      </c>
      <c r="AF22" s="85">
        <v>1614.64</v>
      </c>
      <c r="AG22" s="85">
        <f t="shared" si="3"/>
        <v>17212.52</v>
      </c>
      <c r="AI22" s="85">
        <v>13154.75</v>
      </c>
      <c r="AJ22" s="85">
        <v>5131.34</v>
      </c>
      <c r="AK22" s="85">
        <v>1304.8800000000001</v>
      </c>
      <c r="AL22" s="85">
        <v>15935.719999999998</v>
      </c>
      <c r="AM22" s="85">
        <v>6486.82</v>
      </c>
      <c r="AN22" s="85">
        <f t="shared" si="4"/>
        <v>42013.51</v>
      </c>
      <c r="AO22" s="85">
        <v>0</v>
      </c>
      <c r="AP22" s="85">
        <f t="shared" si="5"/>
        <v>21006.75</v>
      </c>
      <c r="AR22" s="122">
        <f t="shared" si="6"/>
        <v>91430.400000000009</v>
      </c>
      <c r="AT22" s="1">
        <f t="shared" si="7"/>
        <v>79678.599999999991</v>
      </c>
      <c r="AU22" s="85">
        <f t="shared" si="17"/>
        <v>32434.1</v>
      </c>
      <c r="AV22" s="1">
        <f t="shared" si="9"/>
        <v>6524.4000000000005</v>
      </c>
      <c r="AX22" s="85">
        <f t="shared" si="10"/>
        <v>210067.5</v>
      </c>
      <c r="AY22" s="85">
        <f t="shared" si="11"/>
        <v>9143.0400000000009</v>
      </c>
      <c r="AZ22" s="85">
        <f t="shared" si="12"/>
        <v>7967.8599999999988</v>
      </c>
      <c r="BA22" s="1">
        <f t="shared" si="13"/>
        <v>3243.41</v>
      </c>
      <c r="BB22" s="1">
        <f t="shared" si="14"/>
        <v>652.44000000000005</v>
      </c>
      <c r="BC22" s="85">
        <f t="shared" si="15"/>
        <v>21006.75</v>
      </c>
      <c r="BD22" s="85">
        <f t="shared" si="16"/>
        <v>0</v>
      </c>
    </row>
    <row r="23" spans="1:56" ht="15" x14ac:dyDescent="0.3">
      <c r="A23" s="180"/>
      <c r="B23" s="78" t="s">
        <v>84</v>
      </c>
      <c r="C23" s="79"/>
      <c r="D23" s="80" t="s">
        <v>79</v>
      </c>
      <c r="E23" s="81"/>
      <c r="F23" s="82">
        <v>5700.6</v>
      </c>
      <c r="G23" s="82">
        <v>7660.4</v>
      </c>
      <c r="H23" s="82">
        <v>16932.39</v>
      </c>
      <c r="I23" s="81"/>
      <c r="J23" s="101">
        <v>3</v>
      </c>
      <c r="K23" s="101">
        <v>3</v>
      </c>
      <c r="L23" s="101">
        <v>3</v>
      </c>
      <c r="M23" s="81"/>
      <c r="N23" s="80" t="s">
        <v>80</v>
      </c>
      <c r="O23" s="81"/>
      <c r="P23" s="83" t="s">
        <v>71</v>
      </c>
      <c r="Q23" s="81"/>
      <c r="R23" s="84">
        <f t="shared" si="1"/>
        <v>17101.800000000003</v>
      </c>
      <c r="S23" s="84">
        <f t="shared" si="0"/>
        <v>22981.199999999997</v>
      </c>
      <c r="T23" s="84">
        <f t="shared" si="0"/>
        <v>50797.17</v>
      </c>
      <c r="U23" s="84">
        <f>SUM(R23:T23)+'[1]Frac II (T3) '!U23</f>
        <v>288982.04516757</v>
      </c>
      <c r="W23" s="85">
        <v>10172.5</v>
      </c>
      <c r="X23" s="85">
        <v>1228.7</v>
      </c>
      <c r="Z23" s="85">
        <f t="shared" si="2"/>
        <v>11401.2</v>
      </c>
      <c r="AB23" s="85">
        <v>10172.5</v>
      </c>
      <c r="AC23" s="85">
        <v>1269.67</v>
      </c>
      <c r="AD23" s="1">
        <v>577.95000000000005</v>
      </c>
      <c r="AE23" s="85">
        <v>1855.8</v>
      </c>
      <c r="AF23" s="85">
        <v>1444.88</v>
      </c>
      <c r="AG23" s="85">
        <f t="shared" si="3"/>
        <v>15320.8</v>
      </c>
      <c r="AI23" s="85">
        <v>11770.25</v>
      </c>
      <c r="AJ23" s="85">
        <v>4563.29</v>
      </c>
      <c r="AK23" s="85">
        <v>1228.7</v>
      </c>
      <c r="AL23" s="85">
        <v>10579.4</v>
      </c>
      <c r="AM23" s="85">
        <v>5723.1500000000015</v>
      </c>
      <c r="AN23" s="85">
        <f t="shared" si="4"/>
        <v>33864.79</v>
      </c>
      <c r="AO23" s="85">
        <v>0</v>
      </c>
      <c r="AP23" s="85">
        <f t="shared" si="5"/>
        <v>16932.39</v>
      </c>
      <c r="AR23" s="122">
        <f t="shared" si="6"/>
        <v>24500.31</v>
      </c>
      <c r="AT23" s="1">
        <f t="shared" si="7"/>
        <v>15869.099999999999</v>
      </c>
      <c r="AU23" s="85">
        <f t="shared" si="17"/>
        <v>8584.7100000000009</v>
      </c>
      <c r="AV23" s="1">
        <f t="shared" si="9"/>
        <v>1843.0500000000002</v>
      </c>
      <c r="AX23" s="85">
        <f t="shared" si="10"/>
        <v>50797.170000000006</v>
      </c>
      <c r="AY23" s="85">
        <f t="shared" si="11"/>
        <v>8166.77</v>
      </c>
      <c r="AZ23" s="85">
        <f t="shared" si="12"/>
        <v>5289.7</v>
      </c>
      <c r="BA23" s="1">
        <f t="shared" si="13"/>
        <v>2861.57</v>
      </c>
      <c r="BB23" s="1">
        <f t="shared" si="14"/>
        <v>614.35</v>
      </c>
      <c r="BC23" s="85">
        <f t="shared" si="15"/>
        <v>16932.39</v>
      </c>
      <c r="BD23" s="85">
        <f t="shared" si="16"/>
        <v>0</v>
      </c>
    </row>
    <row r="24" spans="1:56" ht="15" x14ac:dyDescent="0.3">
      <c r="A24" s="180"/>
      <c r="B24" s="78" t="s">
        <v>85</v>
      </c>
      <c r="C24" s="79"/>
      <c r="D24" s="80" t="s">
        <v>79</v>
      </c>
      <c r="E24" s="81"/>
      <c r="F24" s="82">
        <v>5167.68</v>
      </c>
      <c r="G24" s="82">
        <v>7105.61</v>
      </c>
      <c r="H24" s="82">
        <v>15368.86</v>
      </c>
      <c r="I24" s="81"/>
      <c r="J24" s="101">
        <v>11</v>
      </c>
      <c r="K24" s="101">
        <v>11</v>
      </c>
      <c r="L24" s="101">
        <v>11</v>
      </c>
      <c r="M24" s="81"/>
      <c r="N24" s="80" t="s">
        <v>80</v>
      </c>
      <c r="O24" s="81"/>
      <c r="P24" s="83" t="s">
        <v>71</v>
      </c>
      <c r="Q24" s="81"/>
      <c r="R24" s="84">
        <f t="shared" si="1"/>
        <v>56844.480000000003</v>
      </c>
      <c r="S24" s="84">
        <f t="shared" si="0"/>
        <v>78161.709999999992</v>
      </c>
      <c r="T24" s="84">
        <f t="shared" si="0"/>
        <v>169057.46000000002</v>
      </c>
      <c r="U24" s="84">
        <f>SUM(R24:T24)+'[1]Frac II (T3) '!U24</f>
        <v>950609.25624998007</v>
      </c>
      <c r="W24" s="85">
        <v>9163.2999999999993</v>
      </c>
      <c r="X24" s="85">
        <v>1172.07</v>
      </c>
      <c r="Z24" s="85">
        <f t="shared" si="2"/>
        <v>10335.369999999999</v>
      </c>
      <c r="AB24" s="85">
        <v>9163.2999999999993</v>
      </c>
      <c r="AC24" s="85">
        <v>1211.1300000000001</v>
      </c>
      <c r="AD24" s="94">
        <v>598</v>
      </c>
      <c r="AE24" s="85">
        <v>1920.16</v>
      </c>
      <c r="AF24" s="85">
        <v>1318.64</v>
      </c>
      <c r="AG24" s="85">
        <f t="shared" si="3"/>
        <v>14211.23</v>
      </c>
      <c r="AI24" s="85">
        <v>10740.800000000001</v>
      </c>
      <c r="AJ24" s="85">
        <v>4139.6100000000006</v>
      </c>
      <c r="AK24" s="85">
        <v>1172.07</v>
      </c>
      <c r="AL24" s="85">
        <v>9529.85</v>
      </c>
      <c r="AM24" s="85">
        <v>5155.3999999999996</v>
      </c>
      <c r="AN24" s="85">
        <f t="shared" si="4"/>
        <v>30737.730000000003</v>
      </c>
      <c r="AO24" s="85">
        <v>0</v>
      </c>
      <c r="AP24" s="85">
        <f t="shared" si="5"/>
        <v>15368.86</v>
      </c>
      <c r="AR24" s="122">
        <f t="shared" si="6"/>
        <v>81842.2</v>
      </c>
      <c r="AT24" s="1">
        <f t="shared" si="7"/>
        <v>52414.12</v>
      </c>
      <c r="AU24" s="85">
        <f t="shared" si="17"/>
        <v>28354.699999999997</v>
      </c>
      <c r="AV24" s="1">
        <f t="shared" si="9"/>
        <v>6446.33</v>
      </c>
      <c r="AX24" s="85">
        <f t="shared" si="10"/>
        <v>169057.35</v>
      </c>
      <c r="AY24" s="85">
        <f t="shared" si="11"/>
        <v>7440.2</v>
      </c>
      <c r="AZ24" s="85">
        <f t="shared" si="12"/>
        <v>4764.92</v>
      </c>
      <c r="BA24" s="1">
        <f t="shared" si="13"/>
        <v>2577.6999999999998</v>
      </c>
      <c r="BB24" s="1">
        <f t="shared" si="14"/>
        <v>586.03</v>
      </c>
      <c r="BC24" s="85">
        <f t="shared" si="15"/>
        <v>15368.85</v>
      </c>
      <c r="BD24" s="85">
        <f t="shared" si="16"/>
        <v>1.0000000000218279E-2</v>
      </c>
    </row>
    <row r="25" spans="1:56" ht="15" x14ac:dyDescent="0.3">
      <c r="A25" s="180"/>
      <c r="B25" s="78" t="s">
        <v>86</v>
      </c>
      <c r="C25" s="79"/>
      <c r="D25" s="80" t="s">
        <v>79</v>
      </c>
      <c r="E25" s="81"/>
      <c r="F25" s="82">
        <v>4493.0200000000004</v>
      </c>
      <c r="G25" s="82">
        <v>5966.79</v>
      </c>
      <c r="H25" s="82">
        <v>15792.04</v>
      </c>
      <c r="I25" s="81"/>
      <c r="J25" s="101">
        <v>5</v>
      </c>
      <c r="K25" s="101">
        <v>5</v>
      </c>
      <c r="L25" s="101">
        <v>5</v>
      </c>
      <c r="M25" s="81"/>
      <c r="N25" s="80" t="s">
        <v>80</v>
      </c>
      <c r="O25" s="81"/>
      <c r="P25" s="83" t="s">
        <v>71</v>
      </c>
      <c r="Q25" s="81"/>
      <c r="R25" s="84">
        <f t="shared" si="1"/>
        <v>22465.100000000002</v>
      </c>
      <c r="S25" s="84">
        <f t="shared" si="0"/>
        <v>29833.95</v>
      </c>
      <c r="T25" s="84">
        <f t="shared" si="0"/>
        <v>78960.200000000012</v>
      </c>
      <c r="U25" s="84">
        <f>SUM(R25:T25)+'[1]Frac II (T3) '!U25</f>
        <v>396219.53382139996</v>
      </c>
      <c r="W25" s="85">
        <v>7885.65</v>
      </c>
      <c r="X25" s="85">
        <v>1100.3900000000001</v>
      </c>
      <c r="Z25" s="85">
        <f t="shared" si="2"/>
        <v>8986.0399999999991</v>
      </c>
      <c r="AB25" s="85">
        <v>7885.65</v>
      </c>
      <c r="AC25" s="85">
        <v>1137.06</v>
      </c>
      <c r="AD25" s="1">
        <v>463.55</v>
      </c>
      <c r="AE25" s="85">
        <v>1288.44</v>
      </c>
      <c r="AF25" s="85">
        <v>1158.8800000000001</v>
      </c>
      <c r="AG25" s="85">
        <f t="shared" si="3"/>
        <v>11933.579999999998</v>
      </c>
      <c r="AI25" s="85">
        <v>9519.2000000000007</v>
      </c>
      <c r="AJ25" s="85">
        <v>5310.89</v>
      </c>
      <c r="AK25" s="85">
        <v>1100.3900000000001</v>
      </c>
      <c r="AL25" s="85">
        <v>11097.769999999999</v>
      </c>
      <c r="AM25" s="85">
        <v>4555.83</v>
      </c>
      <c r="AN25" s="85">
        <f t="shared" si="4"/>
        <v>31584.080000000002</v>
      </c>
      <c r="AO25" s="85">
        <v>0</v>
      </c>
      <c r="AP25" s="85">
        <f t="shared" si="5"/>
        <v>15792.04</v>
      </c>
      <c r="AR25" s="122">
        <f t="shared" si="6"/>
        <v>37075.199999999997</v>
      </c>
      <c r="AT25" s="1">
        <f t="shared" si="7"/>
        <v>27744.400000000001</v>
      </c>
      <c r="AU25" s="85">
        <f t="shared" si="17"/>
        <v>11389.55</v>
      </c>
      <c r="AV25" s="1">
        <f t="shared" si="9"/>
        <v>2750.9500000000003</v>
      </c>
      <c r="AX25" s="85">
        <f t="shared" si="10"/>
        <v>78960.099999999991</v>
      </c>
      <c r="AY25" s="85">
        <f t="shared" si="11"/>
        <v>7415.0399999999991</v>
      </c>
      <c r="AZ25" s="85">
        <f t="shared" si="12"/>
        <v>5548.88</v>
      </c>
      <c r="BA25" s="1">
        <f t="shared" si="13"/>
        <v>2277.91</v>
      </c>
      <c r="BB25" s="1">
        <f t="shared" si="14"/>
        <v>550.19000000000005</v>
      </c>
      <c r="BC25" s="85">
        <f t="shared" si="15"/>
        <v>15792.019999999999</v>
      </c>
      <c r="BD25" s="85">
        <f t="shared" si="16"/>
        <v>2.0000000002255547E-2</v>
      </c>
    </row>
    <row r="26" spans="1:56" ht="15" x14ac:dyDescent="0.3">
      <c r="A26" s="180"/>
      <c r="B26" s="78" t="s">
        <v>87</v>
      </c>
      <c r="C26" s="79"/>
      <c r="D26" s="80" t="s">
        <v>79</v>
      </c>
      <c r="E26" s="81"/>
      <c r="F26" s="82">
        <v>4493.0200000000004</v>
      </c>
      <c r="G26" s="82">
        <v>5966.79</v>
      </c>
      <c r="H26" s="82">
        <v>15792.04</v>
      </c>
      <c r="I26" s="81"/>
      <c r="J26" s="101">
        <v>4</v>
      </c>
      <c r="K26" s="101">
        <v>4</v>
      </c>
      <c r="L26" s="101">
        <v>4</v>
      </c>
      <c r="M26" s="81"/>
      <c r="N26" s="80" t="s">
        <v>80</v>
      </c>
      <c r="O26" s="81"/>
      <c r="P26" s="83" t="s">
        <v>71</v>
      </c>
      <c r="Q26" s="81"/>
      <c r="R26" s="84">
        <f t="shared" si="1"/>
        <v>17972.080000000002</v>
      </c>
      <c r="S26" s="84">
        <f t="shared" si="0"/>
        <v>23867.16</v>
      </c>
      <c r="T26" s="84">
        <f t="shared" si="0"/>
        <v>63168.160000000003</v>
      </c>
      <c r="U26" s="84">
        <f>SUM(R26:T26)+'[1]Frac II (T3) '!U26</f>
        <v>298978.61529284</v>
      </c>
      <c r="W26" s="85">
        <v>7885.65</v>
      </c>
      <c r="X26" s="85">
        <v>1100.3900000000001</v>
      </c>
      <c r="Z26" s="85">
        <f t="shared" si="2"/>
        <v>8986.0399999999991</v>
      </c>
      <c r="AB26" s="85">
        <v>7885.65</v>
      </c>
      <c r="AC26" s="85">
        <v>1137.06</v>
      </c>
      <c r="AD26" s="1">
        <v>463.55</v>
      </c>
      <c r="AE26" s="85">
        <v>1288.44</v>
      </c>
      <c r="AF26" s="85">
        <v>1158.8800000000001</v>
      </c>
      <c r="AG26" s="85">
        <f t="shared" si="3"/>
        <v>11933.579999999998</v>
      </c>
      <c r="AI26" s="85">
        <v>9519.2000000000007</v>
      </c>
      <c r="AJ26" s="85">
        <v>5310.89</v>
      </c>
      <c r="AK26" s="85">
        <v>1100.3900000000001</v>
      </c>
      <c r="AL26" s="85">
        <v>11097.769999999999</v>
      </c>
      <c r="AM26" s="85">
        <v>4555.83</v>
      </c>
      <c r="AN26" s="85">
        <f t="shared" si="4"/>
        <v>31584.080000000002</v>
      </c>
      <c r="AO26" s="85">
        <v>0</v>
      </c>
      <c r="AP26" s="85">
        <f t="shared" si="5"/>
        <v>15792.04</v>
      </c>
      <c r="AR26" s="122">
        <f t="shared" si="6"/>
        <v>29660.16</v>
      </c>
      <c r="AT26" s="1">
        <f t="shared" si="7"/>
        <v>22195.52</v>
      </c>
      <c r="AU26" s="85">
        <f t="shared" si="17"/>
        <v>9111.64</v>
      </c>
      <c r="AV26" s="1">
        <f t="shared" si="9"/>
        <v>2200.7600000000002</v>
      </c>
      <c r="AX26" s="85">
        <f t="shared" si="10"/>
        <v>63168.08</v>
      </c>
      <c r="AY26" s="85">
        <f t="shared" si="11"/>
        <v>7415.04</v>
      </c>
      <c r="AZ26" s="85">
        <f t="shared" si="12"/>
        <v>5548.88</v>
      </c>
      <c r="BA26" s="1">
        <f t="shared" si="13"/>
        <v>2277.91</v>
      </c>
      <c r="BB26" s="1">
        <f t="shared" si="14"/>
        <v>550.19000000000005</v>
      </c>
      <c r="BC26" s="85">
        <f t="shared" si="15"/>
        <v>15792.02</v>
      </c>
      <c r="BD26" s="85">
        <f t="shared" si="16"/>
        <v>2.0000000000436557E-2</v>
      </c>
    </row>
    <row r="27" spans="1:56" ht="15" x14ac:dyDescent="0.3">
      <c r="A27" s="180"/>
      <c r="B27" s="78" t="s">
        <v>88</v>
      </c>
      <c r="C27" s="79"/>
      <c r="D27" s="80" t="s">
        <v>79</v>
      </c>
      <c r="E27" s="81"/>
      <c r="F27" s="82">
        <v>4405.4399999999996</v>
      </c>
      <c r="G27" s="82">
        <v>5853.01</v>
      </c>
      <c r="H27" s="82">
        <v>16623.98</v>
      </c>
      <c r="I27" s="81"/>
      <c r="J27" s="101">
        <v>5</v>
      </c>
      <c r="K27" s="101">
        <v>5</v>
      </c>
      <c r="L27" s="101">
        <v>5</v>
      </c>
      <c r="M27" s="81"/>
      <c r="N27" s="80" t="s">
        <v>80</v>
      </c>
      <c r="O27" s="81"/>
      <c r="P27" s="83" t="s">
        <v>71</v>
      </c>
      <c r="Q27" s="81"/>
      <c r="R27" s="84">
        <f t="shared" si="1"/>
        <v>22027.199999999997</v>
      </c>
      <c r="S27" s="84">
        <f t="shared" si="0"/>
        <v>29265.050000000003</v>
      </c>
      <c r="T27" s="84">
        <f t="shared" si="0"/>
        <v>83119.899999999994</v>
      </c>
      <c r="U27" s="84">
        <f>SUM(R27:T27)+'[1]Frac II (T3) '!U27</f>
        <v>383540.30002143997</v>
      </c>
      <c r="W27" s="85">
        <v>7719.8</v>
      </c>
      <c r="X27" s="85">
        <v>1091.08</v>
      </c>
      <c r="Z27" s="85">
        <f t="shared" si="2"/>
        <v>8810.880000000001</v>
      </c>
      <c r="AB27" s="85">
        <v>7719.8</v>
      </c>
      <c r="AC27" s="85">
        <v>1127.45</v>
      </c>
      <c r="AD27" s="1">
        <v>455.26</v>
      </c>
      <c r="AE27" s="85">
        <v>1265.3800000000001</v>
      </c>
      <c r="AF27" s="85">
        <v>1138.1400000000001</v>
      </c>
      <c r="AG27" s="85">
        <f t="shared" si="3"/>
        <v>11706.029999999999</v>
      </c>
      <c r="AI27" s="85">
        <v>9436.25</v>
      </c>
      <c r="AJ27" s="85">
        <v>7052.84</v>
      </c>
      <c r="AK27" s="85">
        <v>1091.08</v>
      </c>
      <c r="AL27" s="85">
        <v>11078.99</v>
      </c>
      <c r="AM27" s="85">
        <v>4588.7999999999993</v>
      </c>
      <c r="AN27" s="85">
        <f t="shared" si="4"/>
        <v>33247.959999999992</v>
      </c>
      <c r="AO27" s="85">
        <v>0</v>
      </c>
      <c r="AP27" s="85">
        <f t="shared" si="5"/>
        <v>16623.98</v>
      </c>
      <c r="AR27" s="122">
        <f t="shared" si="6"/>
        <v>41222.700000000004</v>
      </c>
      <c r="AT27" s="1">
        <f t="shared" si="7"/>
        <v>27697.449999999997</v>
      </c>
      <c r="AU27" s="85">
        <f t="shared" si="17"/>
        <v>11472</v>
      </c>
      <c r="AV27" s="1">
        <f t="shared" si="9"/>
        <v>2727.7</v>
      </c>
      <c r="AX27" s="85">
        <f t="shared" si="10"/>
        <v>83119.849999999991</v>
      </c>
      <c r="AY27" s="85">
        <f t="shared" si="11"/>
        <v>8244.5400000000009</v>
      </c>
      <c r="AZ27" s="85">
        <f t="shared" si="12"/>
        <v>5539.49</v>
      </c>
      <c r="BA27" s="1">
        <f t="shared" si="13"/>
        <v>2294.4</v>
      </c>
      <c r="BB27" s="1">
        <f t="shared" si="14"/>
        <v>545.54</v>
      </c>
      <c r="BC27" s="85">
        <f t="shared" si="15"/>
        <v>16623.97</v>
      </c>
      <c r="BD27" s="85">
        <f t="shared" si="16"/>
        <v>9.9999999983992893E-3</v>
      </c>
    </row>
    <row r="28" spans="1:56" ht="15" x14ac:dyDescent="0.3">
      <c r="A28" s="180"/>
      <c r="B28" s="78" t="s">
        <v>89</v>
      </c>
      <c r="C28" s="79"/>
      <c r="D28" s="80" t="s">
        <v>79</v>
      </c>
      <c r="E28" s="81"/>
      <c r="F28" s="82">
        <v>4405.4399999999996</v>
      </c>
      <c r="G28" s="82">
        <v>5853.01</v>
      </c>
      <c r="H28" s="82">
        <v>16623.98</v>
      </c>
      <c r="I28" s="81"/>
      <c r="J28" s="101">
        <v>1</v>
      </c>
      <c r="K28" s="101">
        <v>1</v>
      </c>
      <c r="L28" s="101">
        <v>1</v>
      </c>
      <c r="M28" s="81"/>
      <c r="N28" s="80" t="s">
        <v>80</v>
      </c>
      <c r="O28" s="81"/>
      <c r="P28" s="83" t="s">
        <v>71</v>
      </c>
      <c r="Q28" s="81"/>
      <c r="R28" s="84">
        <f t="shared" si="1"/>
        <v>4405.4399999999996</v>
      </c>
      <c r="S28" s="84">
        <f t="shared" si="1"/>
        <v>5853.01</v>
      </c>
      <c r="T28" s="84">
        <f t="shared" si="1"/>
        <v>16623.98</v>
      </c>
      <c r="U28" s="84">
        <f>SUM(R28:T28)+'[1]Frac II (T3) '!U28</f>
        <v>79247.576764280006</v>
      </c>
      <c r="W28" s="85">
        <v>7719.8</v>
      </c>
      <c r="X28" s="85">
        <v>1091.08</v>
      </c>
      <c r="Z28" s="85">
        <f t="shared" si="2"/>
        <v>8810.880000000001</v>
      </c>
      <c r="AB28" s="85">
        <v>7719.8</v>
      </c>
      <c r="AC28" s="85">
        <v>1127.45</v>
      </c>
      <c r="AD28" s="1">
        <v>455.26</v>
      </c>
      <c r="AE28" s="85">
        <v>1265.3800000000001</v>
      </c>
      <c r="AF28" s="122">
        <v>1138.1400000000001</v>
      </c>
      <c r="AG28" s="85">
        <f t="shared" si="3"/>
        <v>11706.029999999999</v>
      </c>
      <c r="AI28" s="85">
        <v>9436.25</v>
      </c>
      <c r="AJ28" s="85">
        <v>7052.84</v>
      </c>
      <c r="AK28" s="85">
        <v>1091.08</v>
      </c>
      <c r="AL28" s="85">
        <v>11078.99</v>
      </c>
      <c r="AM28" s="85">
        <v>4588.7999999999993</v>
      </c>
      <c r="AN28" s="85">
        <f t="shared" si="4"/>
        <v>33247.959999999992</v>
      </c>
      <c r="AO28" s="85">
        <v>0</v>
      </c>
      <c r="AP28" s="85">
        <f t="shared" si="5"/>
        <v>16623.98</v>
      </c>
      <c r="AR28" s="122">
        <f t="shared" si="6"/>
        <v>8244.5400000000009</v>
      </c>
      <c r="AT28" s="1">
        <f t="shared" si="7"/>
        <v>5539.49</v>
      </c>
      <c r="AU28" s="85">
        <f t="shared" si="17"/>
        <v>2294.4</v>
      </c>
      <c r="AV28" s="1">
        <f t="shared" si="9"/>
        <v>545.54</v>
      </c>
      <c r="AX28" s="85">
        <f t="shared" si="10"/>
        <v>16623.97</v>
      </c>
      <c r="AY28" s="85">
        <f t="shared" si="11"/>
        <v>8244.5400000000009</v>
      </c>
      <c r="AZ28" s="85">
        <f t="shared" si="12"/>
        <v>5539.49</v>
      </c>
      <c r="BA28" s="1">
        <f t="shared" si="13"/>
        <v>2294.4</v>
      </c>
      <c r="BB28" s="1">
        <f t="shared" si="14"/>
        <v>545.54</v>
      </c>
      <c r="BC28" s="85">
        <f t="shared" si="15"/>
        <v>16623.97</v>
      </c>
      <c r="BD28" s="85">
        <f t="shared" si="16"/>
        <v>9.9999999983992893E-3</v>
      </c>
    </row>
    <row r="29" spans="1:56" ht="15" x14ac:dyDescent="0.3">
      <c r="A29" s="180"/>
      <c r="B29" s="78" t="s">
        <v>90</v>
      </c>
      <c r="C29" s="79"/>
      <c r="D29" s="80" t="s">
        <v>79</v>
      </c>
      <c r="E29" s="81"/>
      <c r="F29" s="82">
        <v>4405.4399999999996</v>
      </c>
      <c r="G29" s="82">
        <v>5853.01</v>
      </c>
      <c r="H29" s="82">
        <v>16623.98</v>
      </c>
      <c r="I29" s="81"/>
      <c r="J29" s="101">
        <v>8</v>
      </c>
      <c r="K29" s="101">
        <v>8</v>
      </c>
      <c r="L29" s="101">
        <v>8</v>
      </c>
      <c r="M29" s="81"/>
      <c r="N29" s="80" t="s">
        <v>80</v>
      </c>
      <c r="O29" s="81"/>
      <c r="P29" s="83" t="s">
        <v>71</v>
      </c>
      <c r="Q29" s="81"/>
      <c r="R29" s="84">
        <f t="shared" si="1"/>
        <v>35243.519999999997</v>
      </c>
      <c r="S29" s="84">
        <f t="shared" si="1"/>
        <v>46824.08</v>
      </c>
      <c r="T29" s="84">
        <f t="shared" si="1"/>
        <v>132991.84</v>
      </c>
      <c r="U29" s="84">
        <f>SUM(R29:T29)+'[1]Frac II (T3) '!U29</f>
        <v>631715.06593504001</v>
      </c>
      <c r="W29" s="85">
        <v>7719.8</v>
      </c>
      <c r="X29" s="85">
        <v>1091.08</v>
      </c>
      <c r="Z29" s="85">
        <f t="shared" si="2"/>
        <v>8810.880000000001</v>
      </c>
      <c r="AB29" s="85">
        <v>7719.8</v>
      </c>
      <c r="AC29" s="85">
        <v>1127.45</v>
      </c>
      <c r="AD29" s="1">
        <v>455.26</v>
      </c>
      <c r="AE29" s="85">
        <v>1265.3800000000001</v>
      </c>
      <c r="AF29" s="122">
        <v>1138.1400000000001</v>
      </c>
      <c r="AG29" s="85">
        <f t="shared" si="3"/>
        <v>11706.029999999999</v>
      </c>
      <c r="AI29" s="85">
        <v>9436.25</v>
      </c>
      <c r="AJ29" s="85">
        <v>7052.84</v>
      </c>
      <c r="AK29" s="85">
        <v>1091.08</v>
      </c>
      <c r="AL29" s="85">
        <v>11078.99</v>
      </c>
      <c r="AM29" s="85">
        <v>4588.7999999999993</v>
      </c>
      <c r="AN29" s="85">
        <f t="shared" si="4"/>
        <v>33247.959999999992</v>
      </c>
      <c r="AO29" s="85">
        <v>0</v>
      </c>
      <c r="AP29" s="85">
        <f t="shared" si="5"/>
        <v>16623.98</v>
      </c>
      <c r="AR29" s="122">
        <f t="shared" si="6"/>
        <v>65956.320000000007</v>
      </c>
      <c r="AT29" s="1">
        <f t="shared" si="7"/>
        <v>44315.92</v>
      </c>
      <c r="AU29" s="85">
        <f t="shared" si="17"/>
        <v>18355.2</v>
      </c>
      <c r="AV29" s="1">
        <f t="shared" si="9"/>
        <v>4364.32</v>
      </c>
      <c r="AX29" s="85">
        <f t="shared" si="10"/>
        <v>132991.76</v>
      </c>
      <c r="AY29" s="85">
        <f t="shared" si="11"/>
        <v>8244.5400000000009</v>
      </c>
      <c r="AZ29" s="85">
        <f t="shared" si="12"/>
        <v>5539.49</v>
      </c>
      <c r="BA29" s="1">
        <f t="shared" si="13"/>
        <v>2294.4</v>
      </c>
      <c r="BB29" s="1">
        <f t="shared" si="14"/>
        <v>545.54</v>
      </c>
      <c r="BC29" s="85">
        <f t="shared" si="15"/>
        <v>16623.97</v>
      </c>
      <c r="BD29" s="85">
        <f t="shared" si="16"/>
        <v>9.9999999983992893E-3</v>
      </c>
    </row>
    <row r="30" spans="1:56" ht="15" x14ac:dyDescent="0.3">
      <c r="A30" s="180"/>
      <c r="B30" s="86" t="s">
        <v>91</v>
      </c>
      <c r="C30" s="79"/>
      <c r="D30" s="80" t="s">
        <v>79</v>
      </c>
      <c r="E30" s="81"/>
      <c r="F30" s="82">
        <v>4272.42</v>
      </c>
      <c r="G30" s="82">
        <v>5680.18</v>
      </c>
      <c r="H30" s="82">
        <v>17887.68</v>
      </c>
      <c r="I30" s="81"/>
      <c r="J30" s="101">
        <v>5</v>
      </c>
      <c r="K30" s="101">
        <v>5</v>
      </c>
      <c r="L30" s="101">
        <v>5</v>
      </c>
      <c r="M30" s="81"/>
      <c r="N30" s="80" t="s">
        <v>80</v>
      </c>
      <c r="O30" s="81"/>
      <c r="P30" s="83" t="s">
        <v>71</v>
      </c>
      <c r="Q30" s="81"/>
      <c r="R30" s="84">
        <f t="shared" si="1"/>
        <v>21362.1</v>
      </c>
      <c r="S30" s="84">
        <f t="shared" si="1"/>
        <v>28400.9</v>
      </c>
      <c r="T30" s="84">
        <f t="shared" si="1"/>
        <v>89438.399999999994</v>
      </c>
      <c r="U30" s="84">
        <f>SUM(R30:T30)+'[1]Frac II (T3) '!U30</f>
        <v>392609.03195470001</v>
      </c>
      <c r="W30" s="85">
        <v>7467.9</v>
      </c>
      <c r="X30" s="85">
        <v>1076.95</v>
      </c>
      <c r="Z30" s="85">
        <f t="shared" si="2"/>
        <v>8544.85</v>
      </c>
      <c r="AB30" s="85">
        <v>7467.9</v>
      </c>
      <c r="AC30" s="85">
        <v>1112.8399999999999</v>
      </c>
      <c r="AD30" s="1">
        <v>442.65</v>
      </c>
      <c r="AE30" s="85">
        <v>1230.3499999999999</v>
      </c>
      <c r="AF30" s="85">
        <v>1106.6300000000001</v>
      </c>
      <c r="AG30" s="85">
        <f t="shared" si="3"/>
        <v>11360.369999999999</v>
      </c>
      <c r="AI30" s="85">
        <v>9310.25</v>
      </c>
      <c r="AJ30" s="85">
        <v>9698.84</v>
      </c>
      <c r="AK30" s="85">
        <v>1076.95</v>
      </c>
      <c r="AL30" s="85">
        <v>11050.47</v>
      </c>
      <c r="AM30" s="85">
        <v>4638.8500000000004</v>
      </c>
      <c r="AN30" s="85">
        <f t="shared" si="4"/>
        <v>35775.360000000001</v>
      </c>
      <c r="AO30" s="85">
        <v>0</v>
      </c>
      <c r="AP30" s="85">
        <f t="shared" si="5"/>
        <v>17887.68</v>
      </c>
      <c r="AR30" s="122">
        <f t="shared" si="6"/>
        <v>47522.700000000004</v>
      </c>
      <c r="AT30" s="1">
        <f t="shared" si="7"/>
        <v>27626.149999999998</v>
      </c>
      <c r="AU30" s="85">
        <f t="shared" si="17"/>
        <v>11597.1</v>
      </c>
      <c r="AV30" s="1">
        <f t="shared" si="9"/>
        <v>2692.3500000000004</v>
      </c>
      <c r="AX30" s="85">
        <f t="shared" si="10"/>
        <v>89438.300000000017</v>
      </c>
      <c r="AY30" s="85">
        <f t="shared" si="11"/>
        <v>9504.5400000000009</v>
      </c>
      <c r="AZ30" s="85">
        <f t="shared" si="12"/>
        <v>5525.23</v>
      </c>
      <c r="BA30" s="1">
        <f t="shared" si="13"/>
        <v>2319.42</v>
      </c>
      <c r="BB30" s="1">
        <f t="shared" si="14"/>
        <v>538.47</v>
      </c>
      <c r="BC30" s="85">
        <f t="shared" si="15"/>
        <v>17887.660000000003</v>
      </c>
      <c r="BD30" s="85">
        <f t="shared" si="16"/>
        <v>1.9999999996798579E-2</v>
      </c>
    </row>
    <row r="31" spans="1:56" ht="15" x14ac:dyDescent="0.3">
      <c r="A31" s="180"/>
      <c r="B31" s="86" t="s">
        <v>92</v>
      </c>
      <c r="C31" s="79"/>
      <c r="D31" s="80" t="s">
        <v>79</v>
      </c>
      <c r="E31" s="81"/>
      <c r="F31" s="82">
        <v>4431.8900000000003</v>
      </c>
      <c r="G31" s="82">
        <v>5887.41</v>
      </c>
      <c r="H31" s="82">
        <v>16372.74</v>
      </c>
      <c r="I31" s="81"/>
      <c r="J31" s="101">
        <v>1</v>
      </c>
      <c r="K31" s="101">
        <v>1</v>
      </c>
      <c r="L31" s="101">
        <v>1</v>
      </c>
      <c r="M31" s="81"/>
      <c r="N31" s="80" t="s">
        <v>80</v>
      </c>
      <c r="O31" s="81"/>
      <c r="P31" s="83" t="s">
        <v>71</v>
      </c>
      <c r="Q31" s="81"/>
      <c r="R31" s="84">
        <f t="shared" si="1"/>
        <v>4431.8900000000003</v>
      </c>
      <c r="S31" s="84">
        <f t="shared" si="1"/>
        <v>5887.41</v>
      </c>
      <c r="T31" s="84">
        <f t="shared" si="1"/>
        <v>16372.74</v>
      </c>
      <c r="U31" s="84">
        <f>SUM(R31:T31)+'[1]Frac II (T3) '!U31</f>
        <v>79048.952308959997</v>
      </c>
      <c r="W31" s="85">
        <v>7769.9</v>
      </c>
      <c r="X31" s="85">
        <v>1093.8900000000001</v>
      </c>
      <c r="Z31" s="85">
        <f t="shared" si="2"/>
        <v>8863.7899999999991</v>
      </c>
      <c r="AB31" s="85">
        <v>7769.9</v>
      </c>
      <c r="AC31" s="85">
        <v>1130.3599999999999</v>
      </c>
      <c r="AD31" s="1">
        <v>457.77</v>
      </c>
      <c r="AE31" s="85">
        <v>1272.3699999999999</v>
      </c>
      <c r="AF31" s="85">
        <v>1144.42</v>
      </c>
      <c r="AG31" s="85">
        <f t="shared" si="3"/>
        <v>11774.820000000002</v>
      </c>
      <c r="AI31" s="85">
        <v>9461.2999999999993</v>
      </c>
      <c r="AJ31" s="85">
        <v>6526.79</v>
      </c>
      <c r="AK31" s="85">
        <v>1093.8900000000001</v>
      </c>
      <c r="AL31" s="85">
        <v>11084.66</v>
      </c>
      <c r="AM31" s="85">
        <v>4578.84</v>
      </c>
      <c r="AN31" s="85">
        <f t="shared" si="4"/>
        <v>32745.48</v>
      </c>
      <c r="AO31" s="85">
        <v>0</v>
      </c>
      <c r="AP31" s="85">
        <f t="shared" si="5"/>
        <v>16372.74</v>
      </c>
      <c r="AR31" s="122">
        <f t="shared" si="6"/>
        <v>7994.04</v>
      </c>
      <c r="AT31" s="1">
        <f t="shared" si="7"/>
        <v>5542.33</v>
      </c>
      <c r="AU31" s="85">
        <f t="shared" si="17"/>
        <v>2289.42</v>
      </c>
      <c r="AV31" s="1">
        <f t="shared" si="9"/>
        <v>546.94000000000005</v>
      </c>
      <c r="AX31" s="85">
        <f t="shared" si="10"/>
        <v>16372.73</v>
      </c>
      <c r="AY31" s="85">
        <f t="shared" si="11"/>
        <v>7994.04</v>
      </c>
      <c r="AZ31" s="85">
        <f t="shared" si="12"/>
        <v>5542.33</v>
      </c>
      <c r="BA31" s="1">
        <f t="shared" si="13"/>
        <v>2289.42</v>
      </c>
      <c r="BB31" s="1">
        <f t="shared" si="14"/>
        <v>546.94000000000005</v>
      </c>
      <c r="BC31" s="85">
        <f t="shared" si="15"/>
        <v>16372.73</v>
      </c>
      <c r="BD31" s="85">
        <f t="shared" si="16"/>
        <v>1.0000000000218279E-2</v>
      </c>
    </row>
    <row r="32" spans="1:56" ht="15" x14ac:dyDescent="0.3">
      <c r="A32" s="180"/>
      <c r="B32" s="78" t="s">
        <v>93</v>
      </c>
      <c r="C32" s="79"/>
      <c r="D32" s="80" t="s">
        <v>94</v>
      </c>
      <c r="E32" s="81"/>
      <c r="F32" s="82">
        <v>4405.4399999999996</v>
      </c>
      <c r="G32" s="82">
        <v>5853.01</v>
      </c>
      <c r="H32" s="82">
        <v>16623.98</v>
      </c>
      <c r="I32" s="81"/>
      <c r="J32" s="101">
        <v>1</v>
      </c>
      <c r="K32" s="101">
        <v>1</v>
      </c>
      <c r="L32" s="101">
        <v>1</v>
      </c>
      <c r="M32" s="81"/>
      <c r="N32" s="80" t="s">
        <v>94</v>
      </c>
      <c r="O32" s="81"/>
      <c r="P32" s="83" t="s">
        <v>71</v>
      </c>
      <c r="Q32" s="81"/>
      <c r="R32" s="84">
        <f t="shared" si="1"/>
        <v>4405.4399999999996</v>
      </c>
      <c r="S32" s="84">
        <f t="shared" si="1"/>
        <v>5853.01</v>
      </c>
      <c r="T32" s="84">
        <f t="shared" si="1"/>
        <v>16623.98</v>
      </c>
      <c r="U32" s="84">
        <f>SUM(R32:T32)+'[1]Frac II (T3) '!U32</f>
        <v>78964.383241880001</v>
      </c>
      <c r="W32" s="85">
        <v>7719.8</v>
      </c>
      <c r="X32" s="85">
        <v>1091.08</v>
      </c>
      <c r="Z32" s="85">
        <f t="shared" si="2"/>
        <v>8810.880000000001</v>
      </c>
      <c r="AB32" s="85">
        <v>7719.8</v>
      </c>
      <c r="AC32" s="85">
        <v>1127.45</v>
      </c>
      <c r="AD32" s="1">
        <v>455.26</v>
      </c>
      <c r="AE32" s="85">
        <v>1265.3800000000001</v>
      </c>
      <c r="AF32" s="122">
        <v>1138.1400000000001</v>
      </c>
      <c r="AG32" s="85">
        <f t="shared" si="3"/>
        <v>11706.029999999999</v>
      </c>
      <c r="AI32" s="85">
        <v>9436.25</v>
      </c>
      <c r="AJ32" s="85">
        <v>7052.84</v>
      </c>
      <c r="AK32" s="85">
        <v>1091.08</v>
      </c>
      <c r="AL32" s="85">
        <v>11078.99</v>
      </c>
      <c r="AM32" s="85">
        <v>4588.7999999999993</v>
      </c>
      <c r="AN32" s="85">
        <f t="shared" si="4"/>
        <v>33247.959999999992</v>
      </c>
      <c r="AO32" s="85">
        <v>0</v>
      </c>
      <c r="AP32" s="85">
        <f t="shared" si="5"/>
        <v>16623.98</v>
      </c>
      <c r="AR32" s="122">
        <f t="shared" si="6"/>
        <v>8244.5400000000009</v>
      </c>
      <c r="AT32" s="1">
        <f t="shared" si="7"/>
        <v>5539.49</v>
      </c>
      <c r="AU32" s="85">
        <f t="shared" si="17"/>
        <v>2294.4</v>
      </c>
      <c r="AV32" s="1">
        <f t="shared" si="9"/>
        <v>545.54</v>
      </c>
      <c r="AX32" s="85">
        <f t="shared" si="10"/>
        <v>16623.97</v>
      </c>
      <c r="AY32" s="85">
        <f t="shared" si="11"/>
        <v>8244.5400000000009</v>
      </c>
      <c r="AZ32" s="85">
        <f t="shared" si="12"/>
        <v>5539.49</v>
      </c>
      <c r="BA32" s="1">
        <f t="shared" si="13"/>
        <v>2294.4</v>
      </c>
      <c r="BB32" s="1">
        <f t="shared" si="14"/>
        <v>545.54</v>
      </c>
      <c r="BC32" s="85">
        <f t="shared" si="15"/>
        <v>16623.97</v>
      </c>
      <c r="BD32" s="85">
        <f t="shared" si="16"/>
        <v>9.9999999983992893E-3</v>
      </c>
    </row>
    <row r="33" spans="1:56" ht="15" x14ac:dyDescent="0.3">
      <c r="A33" s="180"/>
      <c r="B33" s="78" t="s">
        <v>95</v>
      </c>
      <c r="C33" s="79"/>
      <c r="D33" s="80" t="s">
        <v>94</v>
      </c>
      <c r="E33" s="81"/>
      <c r="F33" s="82">
        <v>20315.03</v>
      </c>
      <c r="G33" s="82">
        <v>26406.12</v>
      </c>
      <c r="H33" s="82">
        <v>58856.12</v>
      </c>
      <c r="I33" s="81"/>
      <c r="J33" s="101">
        <v>1</v>
      </c>
      <c r="K33" s="101">
        <v>1</v>
      </c>
      <c r="L33" s="101">
        <v>1</v>
      </c>
      <c r="M33" s="81"/>
      <c r="N33" s="80" t="s">
        <v>94</v>
      </c>
      <c r="O33" s="81"/>
      <c r="P33" s="83" t="s">
        <v>71</v>
      </c>
      <c r="Q33" s="81"/>
      <c r="R33" s="84">
        <f t="shared" si="1"/>
        <v>20315.03</v>
      </c>
      <c r="S33" s="84">
        <f t="shared" si="1"/>
        <v>26406.12</v>
      </c>
      <c r="T33" s="84">
        <f t="shared" si="1"/>
        <v>58856.12</v>
      </c>
      <c r="U33" s="84">
        <f>SUM(R33:T33)+'[1]Frac II (T3) '!U33</f>
        <v>265955.26061440003</v>
      </c>
      <c r="W33" s="85">
        <v>38027.949999999997</v>
      </c>
      <c r="X33" s="85">
        <v>2602.12</v>
      </c>
      <c r="Z33" s="85">
        <f t="shared" si="2"/>
        <v>40630.07</v>
      </c>
      <c r="AB33" s="85">
        <v>38027.949999999997</v>
      </c>
      <c r="AC33" s="85">
        <v>2688.86</v>
      </c>
      <c r="AD33" s="85">
        <v>1802.33</v>
      </c>
      <c r="AE33" s="85">
        <v>5787.28</v>
      </c>
      <c r="AF33" s="85">
        <v>4505.83</v>
      </c>
      <c r="AG33" s="85">
        <f t="shared" si="3"/>
        <v>52812.25</v>
      </c>
      <c r="AI33" s="85">
        <v>36724.67</v>
      </c>
      <c r="AJ33" s="85">
        <v>14348.57</v>
      </c>
      <c r="AK33" s="85">
        <v>2602.12</v>
      </c>
      <c r="AL33" s="85">
        <v>45120.97</v>
      </c>
      <c r="AM33" s="85">
        <v>18915.910000000003</v>
      </c>
      <c r="AN33" s="85">
        <f t="shared" si="4"/>
        <v>117712.24</v>
      </c>
      <c r="AO33" s="85">
        <v>0</v>
      </c>
      <c r="AP33" s="85">
        <f t="shared" si="5"/>
        <v>58856.12</v>
      </c>
      <c r="AR33" s="122">
        <f t="shared" si="6"/>
        <v>25536.62</v>
      </c>
      <c r="AT33" s="1">
        <f t="shared" si="7"/>
        <v>22560.48</v>
      </c>
      <c r="AU33" s="85">
        <f t="shared" si="17"/>
        <v>9457.9500000000007</v>
      </c>
      <c r="AV33" s="1">
        <f t="shared" si="9"/>
        <v>1301.06</v>
      </c>
      <c r="AX33" s="85">
        <f t="shared" si="10"/>
        <v>58856.11</v>
      </c>
      <c r="AY33" s="85">
        <f t="shared" si="11"/>
        <v>25536.62</v>
      </c>
      <c r="AZ33" s="85">
        <f t="shared" si="12"/>
        <v>22560.48</v>
      </c>
      <c r="BA33" s="1">
        <f t="shared" si="13"/>
        <v>9457.9500000000007</v>
      </c>
      <c r="BB33" s="1">
        <f t="shared" si="14"/>
        <v>1301.06</v>
      </c>
      <c r="BC33" s="85">
        <f t="shared" si="15"/>
        <v>58856.11</v>
      </c>
      <c r="BD33" s="85">
        <f t="shared" si="16"/>
        <v>1.0000000002037268E-2</v>
      </c>
    </row>
    <row r="34" spans="1:56" ht="15" x14ac:dyDescent="0.3">
      <c r="A34" s="180"/>
      <c r="B34" s="78" t="s">
        <v>96</v>
      </c>
      <c r="C34" s="79"/>
      <c r="D34" s="80" t="s">
        <v>94</v>
      </c>
      <c r="E34" s="81"/>
      <c r="F34" s="82">
        <v>16650.349999999999</v>
      </c>
      <c r="G34" s="82">
        <v>21889.64</v>
      </c>
      <c r="H34" s="82">
        <v>51124.86</v>
      </c>
      <c r="I34" s="81"/>
      <c r="J34" s="101">
        <v>14</v>
      </c>
      <c r="K34" s="101">
        <v>14</v>
      </c>
      <c r="L34" s="101">
        <v>14</v>
      </c>
      <c r="M34" s="81"/>
      <c r="N34" s="80" t="s">
        <v>94</v>
      </c>
      <c r="O34" s="81"/>
      <c r="P34" s="83" t="s">
        <v>71</v>
      </c>
      <c r="Q34" s="81"/>
      <c r="R34" s="84">
        <f t="shared" si="1"/>
        <v>233104.89999999997</v>
      </c>
      <c r="S34" s="84">
        <f t="shared" si="1"/>
        <v>306454.95999999996</v>
      </c>
      <c r="T34" s="84">
        <f t="shared" si="1"/>
        <v>715748.04</v>
      </c>
      <c r="U34" s="84">
        <f>SUM(R34:T34)+'[1]Frac II (T3) '!U34</f>
        <v>3697886.2871468002</v>
      </c>
      <c r="W34" s="85">
        <v>30981.75</v>
      </c>
      <c r="X34" s="122">
        <v>2318.9499999999998</v>
      </c>
      <c r="Z34" s="85">
        <f t="shared" si="2"/>
        <v>33300.699999999997</v>
      </c>
      <c r="AB34" s="85">
        <v>30981.75</v>
      </c>
      <c r="AC34" s="85">
        <v>2396.2399999999998</v>
      </c>
      <c r="AD34" s="85">
        <v>1549.89</v>
      </c>
      <c r="AE34" s="85">
        <v>4976.6899999999996</v>
      </c>
      <c r="AF34" s="85">
        <v>3874.72</v>
      </c>
      <c r="AG34" s="85">
        <f t="shared" si="3"/>
        <v>43779.29</v>
      </c>
      <c r="AI34" s="85">
        <v>31578.53</v>
      </c>
      <c r="AJ34" s="85">
        <v>12551.18</v>
      </c>
      <c r="AK34" s="85">
        <v>2318.9499999999998</v>
      </c>
      <c r="AL34" s="85">
        <v>39657.889999999985</v>
      </c>
      <c r="AM34" s="85">
        <v>16143.180000000002</v>
      </c>
      <c r="AN34" s="85">
        <f t="shared" si="4"/>
        <v>102249.73</v>
      </c>
      <c r="AO34" s="85">
        <v>0</v>
      </c>
      <c r="AP34" s="85">
        <f t="shared" si="5"/>
        <v>51124.86</v>
      </c>
      <c r="AR34" s="122">
        <f t="shared" si="6"/>
        <v>308907.89999999997</v>
      </c>
      <c r="AT34" s="1">
        <f t="shared" si="7"/>
        <v>277605.15999999997</v>
      </c>
      <c r="AU34" s="85">
        <f t="shared" si="17"/>
        <v>113002.26000000001</v>
      </c>
      <c r="AV34" s="1">
        <f t="shared" si="9"/>
        <v>16232.58</v>
      </c>
      <c r="AX34" s="85">
        <f t="shared" si="10"/>
        <v>715747.89999999991</v>
      </c>
      <c r="AY34" s="85">
        <f t="shared" si="11"/>
        <v>22064.85</v>
      </c>
      <c r="AZ34" s="85">
        <f t="shared" si="12"/>
        <v>19828.939999999999</v>
      </c>
      <c r="BA34" s="1">
        <f t="shared" si="13"/>
        <v>8071.5900000000011</v>
      </c>
      <c r="BB34" s="1">
        <f t="shared" si="14"/>
        <v>1159.47</v>
      </c>
      <c r="BC34" s="85">
        <f t="shared" si="15"/>
        <v>51124.85</v>
      </c>
      <c r="BD34" s="85">
        <f t="shared" si="16"/>
        <v>1.0000000002037268E-2</v>
      </c>
    </row>
    <row r="35" spans="1:56" ht="15" x14ac:dyDescent="0.3">
      <c r="A35" s="180"/>
      <c r="B35" s="78" t="s">
        <v>97</v>
      </c>
      <c r="C35" s="79"/>
      <c r="D35" s="80" t="s">
        <v>94</v>
      </c>
      <c r="E35" s="81"/>
      <c r="F35" s="82">
        <v>14254.76</v>
      </c>
      <c r="G35" s="82">
        <v>18728.3</v>
      </c>
      <c r="H35" s="82">
        <v>43410.22</v>
      </c>
      <c r="I35" s="81"/>
      <c r="J35" s="101">
        <v>16</v>
      </c>
      <c r="K35" s="101">
        <v>16</v>
      </c>
      <c r="L35" s="101">
        <v>16</v>
      </c>
      <c r="M35" s="81"/>
      <c r="N35" s="80" t="s">
        <v>94</v>
      </c>
      <c r="O35" s="81"/>
      <c r="P35" s="83" t="s">
        <v>71</v>
      </c>
      <c r="Q35" s="81"/>
      <c r="R35" s="84">
        <f t="shared" si="1"/>
        <v>228076.16</v>
      </c>
      <c r="S35" s="84">
        <f t="shared" si="1"/>
        <v>299652.8</v>
      </c>
      <c r="T35" s="84">
        <f t="shared" si="1"/>
        <v>694563.52</v>
      </c>
      <c r="U35" s="84">
        <f>SUM(R35:T35)+'[1]Frac II (T3) '!U35</f>
        <v>3534357.2829215601</v>
      </c>
      <c r="W35" s="85">
        <v>26445.15</v>
      </c>
      <c r="X35" s="85">
        <v>2064.38</v>
      </c>
      <c r="Z35" s="85">
        <f t="shared" si="2"/>
        <v>28509.530000000002</v>
      </c>
      <c r="AB35" s="85">
        <v>26445.15</v>
      </c>
      <c r="AC35" s="85">
        <v>2133.19</v>
      </c>
      <c r="AD35" s="85">
        <v>1322.94</v>
      </c>
      <c r="AE35" s="85">
        <v>4247.97</v>
      </c>
      <c r="AF35" s="85">
        <v>3307.36</v>
      </c>
      <c r="AG35" s="85">
        <f t="shared" si="3"/>
        <v>37456.61</v>
      </c>
      <c r="AI35" s="85">
        <v>26952.050000000003</v>
      </c>
      <c r="AJ35" s="85">
        <v>10662.86</v>
      </c>
      <c r="AK35" s="85">
        <v>2064.38</v>
      </c>
      <c r="AL35" s="85">
        <v>33503.290000000008</v>
      </c>
      <c r="AM35" s="85">
        <v>13637.870000000006</v>
      </c>
      <c r="AN35" s="85">
        <f t="shared" si="4"/>
        <v>86820.450000000026</v>
      </c>
      <c r="AO35" s="85">
        <v>0</v>
      </c>
      <c r="AP35" s="85">
        <f t="shared" si="5"/>
        <v>43410.22</v>
      </c>
      <c r="AR35" s="122">
        <f>TRUNC((AI35+AJ35)/2,2)*L35</f>
        <v>300919.2</v>
      </c>
      <c r="AT35" s="1">
        <f t="shared" si="7"/>
        <v>268026.23999999999</v>
      </c>
      <c r="AU35" s="85">
        <f t="shared" si="17"/>
        <v>109102.88</v>
      </c>
      <c r="AV35" s="1">
        <f t="shared" si="9"/>
        <v>16515.04</v>
      </c>
      <c r="AX35" s="85">
        <f t="shared" si="10"/>
        <v>694563.36</v>
      </c>
      <c r="AY35" s="85">
        <f t="shared" si="11"/>
        <v>18807.45</v>
      </c>
      <c r="AZ35" s="85">
        <f t="shared" si="12"/>
        <v>16751.64</v>
      </c>
      <c r="BA35" s="1">
        <f t="shared" si="13"/>
        <v>6818.93</v>
      </c>
      <c r="BB35" s="1">
        <f t="shared" si="14"/>
        <v>1032.19</v>
      </c>
      <c r="BC35" s="85">
        <f t="shared" si="15"/>
        <v>43410.21</v>
      </c>
      <c r="BD35" s="85">
        <f t="shared" si="16"/>
        <v>1.0000000002037268E-2</v>
      </c>
    </row>
    <row r="36" spans="1:56" s="22" customFormat="1" ht="15" x14ac:dyDescent="0.3">
      <c r="A36" s="181"/>
      <c r="B36" s="123" t="s">
        <v>98</v>
      </c>
      <c r="C36" s="124"/>
      <c r="D36" s="125" t="s">
        <v>94</v>
      </c>
      <c r="E36" s="126"/>
      <c r="F36" s="127">
        <v>239.07</v>
      </c>
      <c r="G36" s="127">
        <v>239.07</v>
      </c>
      <c r="H36" s="127">
        <v>249.2</v>
      </c>
      <c r="I36" s="126"/>
      <c r="J36" s="128">
        <v>3621.8437696072278</v>
      </c>
      <c r="K36" s="128">
        <v>4470.1366963650817</v>
      </c>
      <c r="L36" s="128">
        <v>8841.5147672552193</v>
      </c>
      <c r="M36" s="126"/>
      <c r="N36" s="125" t="s">
        <v>94</v>
      </c>
      <c r="O36" s="126"/>
      <c r="P36" s="129" t="s">
        <v>71</v>
      </c>
      <c r="Q36" s="126"/>
      <c r="R36" s="130">
        <f>F36*J36</f>
        <v>865874.19</v>
      </c>
      <c r="S36" s="130">
        <f t="shared" ref="S36:T64" si="18">G36*K36</f>
        <v>1068675.58</v>
      </c>
      <c r="T36" s="130">
        <f>H36*L36</f>
        <v>2203305.4800000004</v>
      </c>
      <c r="U36" s="130">
        <f>SUM(R36:T36)+'[1]Frac II (T3) '!U36</f>
        <v>11348112.41990188</v>
      </c>
      <c r="W36" s="131">
        <v>478.15</v>
      </c>
      <c r="Z36" s="131">
        <f t="shared" si="2"/>
        <v>478.15</v>
      </c>
      <c r="AB36" s="131">
        <v>478.15</v>
      </c>
      <c r="AG36" s="131">
        <f t="shared" si="3"/>
        <v>478.15</v>
      </c>
      <c r="AI36" s="131">
        <v>498.4</v>
      </c>
      <c r="AJ36" s="131">
        <v>0</v>
      </c>
      <c r="AK36" s="131">
        <v>0</v>
      </c>
      <c r="AL36" s="131">
        <v>0</v>
      </c>
      <c r="AM36" s="131">
        <v>0</v>
      </c>
      <c r="AN36" s="131">
        <f>SUM(AI36:AM36)</f>
        <v>498.4</v>
      </c>
      <c r="AR36" s="132"/>
      <c r="AT36" s="131"/>
      <c r="AU36" s="131"/>
      <c r="AV36" s="131"/>
      <c r="AX36" s="131"/>
      <c r="AY36" s="131"/>
    </row>
    <row r="37" spans="1:56" ht="15" hidden="1" x14ac:dyDescent="0.3">
      <c r="A37" s="87"/>
      <c r="B37" s="78"/>
      <c r="C37" s="79"/>
      <c r="D37" s="80"/>
      <c r="E37" s="81"/>
      <c r="F37" s="82">
        <f t="shared" ref="F37:F64" si="19">Z37/2</f>
        <v>0</v>
      </c>
      <c r="G37" s="82">
        <v>0</v>
      </c>
      <c r="H37" s="82">
        <f t="shared" ref="H37:H64" si="20">TRUNC(AN37/2,2)+AO37</f>
        <v>0</v>
      </c>
      <c r="I37" s="81"/>
      <c r="J37" s="80"/>
      <c r="K37" s="80"/>
      <c r="L37" s="80"/>
      <c r="M37" s="81"/>
      <c r="N37" s="80"/>
      <c r="O37" s="81"/>
      <c r="P37" s="83"/>
      <c r="Q37" s="81"/>
      <c r="R37" s="84">
        <f t="shared" ref="R37:R64" si="21">F37*J37</f>
        <v>0</v>
      </c>
      <c r="S37" s="84">
        <f t="shared" si="18"/>
        <v>0</v>
      </c>
      <c r="T37" s="84">
        <f t="shared" si="18"/>
        <v>0</v>
      </c>
      <c r="U37" s="84">
        <f>SUM(R37:T37)+'[1]Frac II (T2) '!U37</f>
        <v>0</v>
      </c>
      <c r="W37" s="85"/>
      <c r="AG37" s="85">
        <f t="shared" si="3"/>
        <v>0</v>
      </c>
      <c r="AR37" s="85"/>
      <c r="AX37" s="85"/>
      <c r="AY37" s="85"/>
    </row>
    <row r="38" spans="1:56" ht="15" hidden="1" x14ac:dyDescent="0.3">
      <c r="A38" s="87"/>
      <c r="B38" s="78"/>
      <c r="C38" s="79"/>
      <c r="D38" s="80"/>
      <c r="E38" s="81"/>
      <c r="F38" s="82">
        <f t="shared" si="19"/>
        <v>0</v>
      </c>
      <c r="G38" s="82">
        <v>0</v>
      </c>
      <c r="H38" s="82">
        <f t="shared" si="20"/>
        <v>0</v>
      </c>
      <c r="I38" s="81"/>
      <c r="J38" s="80"/>
      <c r="K38" s="80"/>
      <c r="L38" s="80"/>
      <c r="M38" s="81"/>
      <c r="N38" s="80"/>
      <c r="O38" s="81"/>
      <c r="P38" s="83"/>
      <c r="Q38" s="81"/>
      <c r="R38" s="84">
        <f t="shared" si="21"/>
        <v>0</v>
      </c>
      <c r="S38" s="84">
        <f t="shared" si="18"/>
        <v>0</v>
      </c>
      <c r="T38" s="84">
        <f t="shared" si="18"/>
        <v>0</v>
      </c>
      <c r="U38" s="84">
        <f>SUM(R38:T38)+'[1]Frac II (T2) '!U38</f>
        <v>0</v>
      </c>
      <c r="W38" s="85"/>
      <c r="AG38" s="85">
        <f t="shared" si="3"/>
        <v>0</v>
      </c>
      <c r="AR38" s="85"/>
      <c r="AX38" s="85"/>
      <c r="AY38" s="85"/>
    </row>
    <row r="39" spans="1:56" ht="15" hidden="1" x14ac:dyDescent="0.3">
      <c r="A39" s="87"/>
      <c r="B39" s="78"/>
      <c r="C39" s="79"/>
      <c r="D39" s="80"/>
      <c r="E39" s="81"/>
      <c r="F39" s="82">
        <f t="shared" si="19"/>
        <v>0</v>
      </c>
      <c r="G39" s="82">
        <v>0</v>
      </c>
      <c r="H39" s="82">
        <f t="shared" si="20"/>
        <v>0</v>
      </c>
      <c r="I39" s="81"/>
      <c r="J39" s="80"/>
      <c r="K39" s="80"/>
      <c r="L39" s="80"/>
      <c r="M39" s="81"/>
      <c r="N39" s="80"/>
      <c r="O39" s="81"/>
      <c r="P39" s="83"/>
      <c r="Q39" s="81"/>
      <c r="R39" s="84">
        <f t="shared" si="21"/>
        <v>0</v>
      </c>
      <c r="S39" s="84">
        <f t="shared" si="18"/>
        <v>0</v>
      </c>
      <c r="T39" s="84">
        <f t="shared" si="18"/>
        <v>0</v>
      </c>
      <c r="U39" s="84">
        <f>SUM(R39:T39)+'[1]Frac II (T2) '!U39</f>
        <v>0</v>
      </c>
      <c r="W39" s="85"/>
      <c r="AG39" s="85">
        <f t="shared" si="3"/>
        <v>0</v>
      </c>
      <c r="AR39" s="85"/>
      <c r="AX39" s="85"/>
      <c r="AY39" s="85"/>
    </row>
    <row r="40" spans="1:56" ht="15" hidden="1" x14ac:dyDescent="0.3">
      <c r="A40" s="80"/>
      <c r="B40" s="88"/>
      <c r="C40" s="79"/>
      <c r="D40" s="80"/>
      <c r="E40" s="89"/>
      <c r="F40" s="82">
        <f t="shared" si="19"/>
        <v>0</v>
      </c>
      <c r="G40" s="82">
        <v>0</v>
      </c>
      <c r="H40" s="82">
        <f t="shared" si="20"/>
        <v>0</v>
      </c>
      <c r="I40" s="89"/>
      <c r="J40" s="80"/>
      <c r="K40" s="80"/>
      <c r="L40" s="80"/>
      <c r="M40" s="89"/>
      <c r="N40" s="80"/>
      <c r="O40" s="89"/>
      <c r="P40" s="83"/>
      <c r="Q40" s="89"/>
      <c r="R40" s="84">
        <f t="shared" si="21"/>
        <v>0</v>
      </c>
      <c r="S40" s="84">
        <f t="shared" si="18"/>
        <v>0</v>
      </c>
      <c r="T40" s="84">
        <f t="shared" si="18"/>
        <v>0</v>
      </c>
      <c r="U40" s="84">
        <f>SUM(R40:T40)+'[1]Frac II (T2) '!U40</f>
        <v>0</v>
      </c>
      <c r="W40" s="85"/>
      <c r="AG40" s="85">
        <f t="shared" si="3"/>
        <v>0</v>
      </c>
      <c r="AR40" s="85"/>
      <c r="AX40" s="85"/>
      <c r="AY40" s="85"/>
    </row>
    <row r="41" spans="1:56" ht="15" hidden="1" x14ac:dyDescent="0.3">
      <c r="A41" s="80"/>
      <c r="B41" s="78"/>
      <c r="C41" s="79"/>
      <c r="D41" s="80"/>
      <c r="E41" s="89"/>
      <c r="F41" s="82">
        <f t="shared" si="19"/>
        <v>0</v>
      </c>
      <c r="G41" s="82">
        <v>0</v>
      </c>
      <c r="H41" s="82">
        <f t="shared" si="20"/>
        <v>0</v>
      </c>
      <c r="I41" s="89"/>
      <c r="J41" s="90"/>
      <c r="K41" s="90"/>
      <c r="L41" s="90"/>
      <c r="M41" s="89"/>
      <c r="N41" s="80"/>
      <c r="O41" s="89"/>
      <c r="P41" s="83"/>
      <c r="Q41" s="89"/>
      <c r="R41" s="84">
        <f t="shared" si="21"/>
        <v>0</v>
      </c>
      <c r="S41" s="84">
        <f t="shared" si="18"/>
        <v>0</v>
      </c>
      <c r="T41" s="84">
        <f t="shared" si="18"/>
        <v>0</v>
      </c>
      <c r="U41" s="84">
        <f>SUM(R41:T41)+'[1]Frac II (T2) '!U41</f>
        <v>0</v>
      </c>
      <c r="W41" s="85"/>
      <c r="AG41" s="85">
        <f t="shared" si="3"/>
        <v>0</v>
      </c>
      <c r="AR41" s="85"/>
      <c r="AX41" s="85"/>
      <c r="AY41" s="85"/>
    </row>
    <row r="42" spans="1:56" ht="15" hidden="1" x14ac:dyDescent="0.3">
      <c r="A42" s="80"/>
      <c r="B42" s="78"/>
      <c r="C42" s="79"/>
      <c r="D42" s="80"/>
      <c r="E42" s="89"/>
      <c r="F42" s="82">
        <f t="shared" si="19"/>
        <v>0</v>
      </c>
      <c r="G42" s="82">
        <v>0</v>
      </c>
      <c r="H42" s="82">
        <f t="shared" si="20"/>
        <v>0</v>
      </c>
      <c r="I42" s="89"/>
      <c r="J42" s="90"/>
      <c r="K42" s="90"/>
      <c r="L42" s="90"/>
      <c r="M42" s="89"/>
      <c r="N42" s="80"/>
      <c r="O42" s="89"/>
      <c r="P42" s="83"/>
      <c r="Q42" s="89"/>
      <c r="R42" s="84">
        <f t="shared" si="21"/>
        <v>0</v>
      </c>
      <c r="S42" s="84">
        <f t="shared" si="18"/>
        <v>0</v>
      </c>
      <c r="T42" s="84">
        <f t="shared" si="18"/>
        <v>0</v>
      </c>
      <c r="U42" s="84">
        <f>SUM(R42:T42)+'[1]Frac II (T2) '!U42</f>
        <v>0</v>
      </c>
      <c r="W42" s="85"/>
      <c r="AG42" s="85">
        <f t="shared" si="3"/>
        <v>0</v>
      </c>
      <c r="AR42" s="85"/>
      <c r="AX42" s="85"/>
      <c r="AY42" s="85"/>
    </row>
    <row r="43" spans="1:56" ht="15" hidden="1" x14ac:dyDescent="0.3">
      <c r="A43" s="80"/>
      <c r="B43" s="78"/>
      <c r="C43" s="91"/>
      <c r="D43" s="80"/>
      <c r="E43" s="89"/>
      <c r="F43" s="82">
        <f t="shared" si="19"/>
        <v>0</v>
      </c>
      <c r="G43" s="82">
        <v>0</v>
      </c>
      <c r="H43" s="82">
        <f t="shared" si="20"/>
        <v>0</v>
      </c>
      <c r="I43" s="89"/>
      <c r="J43" s="90"/>
      <c r="K43" s="90"/>
      <c r="L43" s="90"/>
      <c r="M43" s="89"/>
      <c r="N43" s="80"/>
      <c r="O43" s="89"/>
      <c r="P43" s="83"/>
      <c r="Q43" s="89"/>
      <c r="R43" s="84">
        <f t="shared" si="21"/>
        <v>0</v>
      </c>
      <c r="S43" s="84">
        <f t="shared" si="18"/>
        <v>0</v>
      </c>
      <c r="T43" s="84">
        <f t="shared" si="18"/>
        <v>0</v>
      </c>
      <c r="U43" s="84">
        <f>SUM(R43:T43)+'[1]Frac II (T2) '!U43</f>
        <v>0</v>
      </c>
      <c r="W43" s="85"/>
      <c r="AG43" s="85">
        <f t="shared" si="3"/>
        <v>0</v>
      </c>
      <c r="AR43" s="85"/>
      <c r="AX43" s="85"/>
      <c r="AY43" s="85"/>
    </row>
    <row r="44" spans="1:56" ht="15" hidden="1" x14ac:dyDescent="0.3">
      <c r="A44" s="80"/>
      <c r="B44" s="92"/>
      <c r="C44" s="91"/>
      <c r="D44" s="80"/>
      <c r="E44" s="89"/>
      <c r="F44" s="82">
        <f t="shared" si="19"/>
        <v>0</v>
      </c>
      <c r="G44" s="82">
        <v>0</v>
      </c>
      <c r="H44" s="82">
        <f t="shared" si="20"/>
        <v>0</v>
      </c>
      <c r="I44" s="89"/>
      <c r="J44" s="90"/>
      <c r="K44" s="90"/>
      <c r="L44" s="90"/>
      <c r="M44" s="89"/>
      <c r="N44" s="80"/>
      <c r="O44" s="89"/>
      <c r="P44" s="83"/>
      <c r="Q44" s="89"/>
      <c r="R44" s="84">
        <f t="shared" si="21"/>
        <v>0</v>
      </c>
      <c r="S44" s="84">
        <f t="shared" si="18"/>
        <v>0</v>
      </c>
      <c r="T44" s="84">
        <f t="shared" si="18"/>
        <v>0</v>
      </c>
      <c r="U44" s="84">
        <f>SUM(R44:T44)+'[1]Frac II (T2) '!U44</f>
        <v>0</v>
      </c>
      <c r="W44" s="85"/>
      <c r="AG44" s="85">
        <f t="shared" si="3"/>
        <v>0</v>
      </c>
      <c r="AR44" s="85"/>
      <c r="AX44" s="85"/>
      <c r="AY44" s="85"/>
    </row>
    <row r="45" spans="1:56" ht="15" hidden="1" x14ac:dyDescent="0.3">
      <c r="A45" s="80"/>
      <c r="B45" s="92"/>
      <c r="C45" s="79"/>
      <c r="D45" s="80"/>
      <c r="E45" s="89"/>
      <c r="F45" s="82">
        <f t="shared" si="19"/>
        <v>0</v>
      </c>
      <c r="G45" s="82">
        <v>0</v>
      </c>
      <c r="H45" s="82">
        <f t="shared" si="20"/>
        <v>0</v>
      </c>
      <c r="I45" s="89"/>
      <c r="J45" s="90"/>
      <c r="K45" s="90"/>
      <c r="L45" s="90"/>
      <c r="M45" s="89"/>
      <c r="N45" s="80"/>
      <c r="O45" s="89"/>
      <c r="P45" s="83"/>
      <c r="Q45" s="89"/>
      <c r="R45" s="84">
        <f t="shared" si="21"/>
        <v>0</v>
      </c>
      <c r="S45" s="84">
        <f t="shared" si="18"/>
        <v>0</v>
      </c>
      <c r="T45" s="84">
        <f t="shared" si="18"/>
        <v>0</v>
      </c>
      <c r="U45" s="84">
        <f>SUM(R45:T45)+'[1]Frac II (T2) '!U45</f>
        <v>0</v>
      </c>
      <c r="W45" s="85"/>
      <c r="AG45" s="85">
        <f t="shared" si="3"/>
        <v>0</v>
      </c>
      <c r="AR45" s="85"/>
      <c r="AX45" s="85"/>
      <c r="AY45" s="85"/>
    </row>
    <row r="46" spans="1:56" ht="15" hidden="1" x14ac:dyDescent="0.3">
      <c r="A46" s="80"/>
      <c r="B46" s="78"/>
      <c r="C46" s="79"/>
      <c r="D46" s="80"/>
      <c r="E46" s="89"/>
      <c r="F46" s="82">
        <f t="shared" si="19"/>
        <v>0</v>
      </c>
      <c r="G46" s="82">
        <v>0</v>
      </c>
      <c r="H46" s="82">
        <f t="shared" si="20"/>
        <v>0</v>
      </c>
      <c r="I46" s="89"/>
      <c r="J46" s="90"/>
      <c r="K46" s="90"/>
      <c r="L46" s="90"/>
      <c r="M46" s="89"/>
      <c r="N46" s="80"/>
      <c r="O46" s="89"/>
      <c r="P46" s="83"/>
      <c r="Q46" s="89"/>
      <c r="R46" s="84">
        <f t="shared" si="21"/>
        <v>0</v>
      </c>
      <c r="S46" s="84">
        <f t="shared" si="18"/>
        <v>0</v>
      </c>
      <c r="T46" s="84">
        <f t="shared" si="18"/>
        <v>0</v>
      </c>
      <c r="U46" s="84">
        <f>SUM(R46:T46)+'[1]Frac II (T2) '!U46</f>
        <v>0</v>
      </c>
      <c r="W46" s="85"/>
      <c r="AG46" s="85">
        <f t="shared" si="3"/>
        <v>0</v>
      </c>
      <c r="AR46" s="85"/>
      <c r="AX46" s="85"/>
      <c r="AY46" s="85"/>
    </row>
    <row r="47" spans="1:56" ht="15" hidden="1" x14ac:dyDescent="0.3">
      <c r="A47" s="80"/>
      <c r="B47" s="78"/>
      <c r="C47" s="79"/>
      <c r="D47" s="80"/>
      <c r="E47" s="89"/>
      <c r="F47" s="82">
        <f t="shared" si="19"/>
        <v>0</v>
      </c>
      <c r="G47" s="82">
        <v>0</v>
      </c>
      <c r="H47" s="82">
        <f t="shared" si="20"/>
        <v>0</v>
      </c>
      <c r="I47" s="89"/>
      <c r="J47" s="80"/>
      <c r="K47" s="80"/>
      <c r="L47" s="80"/>
      <c r="M47" s="89"/>
      <c r="N47" s="80"/>
      <c r="O47" s="89"/>
      <c r="P47" s="83"/>
      <c r="Q47" s="89"/>
      <c r="R47" s="84">
        <f t="shared" si="21"/>
        <v>0</v>
      </c>
      <c r="S47" s="84">
        <f t="shared" si="18"/>
        <v>0</v>
      </c>
      <c r="T47" s="84">
        <f t="shared" si="18"/>
        <v>0</v>
      </c>
      <c r="U47" s="84">
        <f>SUM(R47:T47)+'[1]Frac II (T2) '!U47</f>
        <v>0</v>
      </c>
      <c r="W47" s="85"/>
      <c r="AG47" s="85">
        <f t="shared" si="3"/>
        <v>0</v>
      </c>
      <c r="AR47" s="85"/>
      <c r="AX47" s="85"/>
      <c r="AY47" s="85"/>
    </row>
    <row r="48" spans="1:56" ht="15" hidden="1" x14ac:dyDescent="0.3">
      <c r="A48" s="80"/>
      <c r="B48" s="78"/>
      <c r="C48" s="79"/>
      <c r="D48" s="80"/>
      <c r="E48" s="89"/>
      <c r="F48" s="82">
        <f t="shared" si="19"/>
        <v>0</v>
      </c>
      <c r="G48" s="82">
        <v>0</v>
      </c>
      <c r="H48" s="82">
        <f t="shared" si="20"/>
        <v>0</v>
      </c>
      <c r="I48" s="89"/>
      <c r="J48" s="80"/>
      <c r="K48" s="80"/>
      <c r="L48" s="80"/>
      <c r="M48" s="89"/>
      <c r="N48" s="80"/>
      <c r="O48" s="89"/>
      <c r="P48" s="83"/>
      <c r="Q48" s="89"/>
      <c r="R48" s="84">
        <f t="shared" si="21"/>
        <v>0</v>
      </c>
      <c r="S48" s="84">
        <f t="shared" si="18"/>
        <v>0</v>
      </c>
      <c r="T48" s="84">
        <f t="shared" si="18"/>
        <v>0</v>
      </c>
      <c r="U48" s="84">
        <f>SUM(R48:T48)+'[1]Frac II (T2) '!U48</f>
        <v>0</v>
      </c>
      <c r="W48" s="85"/>
      <c r="AG48" s="85">
        <f t="shared" si="3"/>
        <v>0</v>
      </c>
      <c r="AR48" s="85"/>
      <c r="AX48" s="85"/>
      <c r="AY48" s="85"/>
    </row>
    <row r="49" spans="1:51" ht="15" hidden="1" x14ac:dyDescent="0.3">
      <c r="A49" s="80"/>
      <c r="B49" s="78"/>
      <c r="C49" s="79"/>
      <c r="D49" s="80"/>
      <c r="E49" s="89"/>
      <c r="F49" s="82">
        <f t="shared" si="19"/>
        <v>0</v>
      </c>
      <c r="G49" s="82">
        <v>0</v>
      </c>
      <c r="H49" s="82">
        <f t="shared" si="20"/>
        <v>0</v>
      </c>
      <c r="I49" s="89"/>
      <c r="J49" s="90"/>
      <c r="K49" s="90"/>
      <c r="L49" s="90"/>
      <c r="M49" s="89"/>
      <c r="N49" s="80"/>
      <c r="O49" s="89"/>
      <c r="P49" s="83"/>
      <c r="Q49" s="89"/>
      <c r="R49" s="84">
        <f t="shared" si="21"/>
        <v>0</v>
      </c>
      <c r="S49" s="84">
        <f t="shared" si="18"/>
        <v>0</v>
      </c>
      <c r="T49" s="84">
        <f t="shared" si="18"/>
        <v>0</v>
      </c>
      <c r="U49" s="84">
        <f>SUM(R49:T49)+'[1]Frac II (T2) '!U49</f>
        <v>0</v>
      </c>
      <c r="W49" s="85"/>
      <c r="AG49" s="85">
        <f t="shared" si="3"/>
        <v>0</v>
      </c>
      <c r="AR49" s="85"/>
      <c r="AX49" s="85"/>
      <c r="AY49" s="85"/>
    </row>
    <row r="50" spans="1:51" ht="15" hidden="1" x14ac:dyDescent="0.3">
      <c r="A50" s="80"/>
      <c r="B50" s="78"/>
      <c r="C50" s="79"/>
      <c r="D50" s="80"/>
      <c r="E50" s="89"/>
      <c r="F50" s="82">
        <f t="shared" si="19"/>
        <v>0</v>
      </c>
      <c r="G50" s="82">
        <v>0</v>
      </c>
      <c r="H50" s="82">
        <f t="shared" si="20"/>
        <v>0</v>
      </c>
      <c r="I50" s="89"/>
      <c r="J50" s="80"/>
      <c r="K50" s="80"/>
      <c r="L50" s="80"/>
      <c r="M50" s="89"/>
      <c r="N50" s="80"/>
      <c r="O50" s="89"/>
      <c r="P50" s="83"/>
      <c r="Q50" s="89"/>
      <c r="R50" s="84">
        <f t="shared" si="21"/>
        <v>0</v>
      </c>
      <c r="S50" s="84">
        <f t="shared" si="18"/>
        <v>0</v>
      </c>
      <c r="T50" s="84">
        <f t="shared" si="18"/>
        <v>0</v>
      </c>
      <c r="U50" s="84">
        <f>SUM(R50:T50)+'[1]Frac II (T2) '!U50</f>
        <v>0</v>
      </c>
      <c r="W50" s="85"/>
      <c r="AG50" s="85">
        <f t="shared" si="3"/>
        <v>0</v>
      </c>
      <c r="AR50" s="85"/>
      <c r="AX50" s="85"/>
      <c r="AY50" s="85"/>
    </row>
    <row r="51" spans="1:51" ht="15" hidden="1" x14ac:dyDescent="0.3">
      <c r="A51" s="80"/>
      <c r="B51" s="78"/>
      <c r="C51" s="79"/>
      <c r="D51" s="80"/>
      <c r="E51" s="89"/>
      <c r="F51" s="82">
        <f t="shared" si="19"/>
        <v>0</v>
      </c>
      <c r="G51" s="82">
        <v>0</v>
      </c>
      <c r="H51" s="82">
        <f t="shared" si="20"/>
        <v>0</v>
      </c>
      <c r="I51" s="89"/>
      <c r="J51" s="80"/>
      <c r="K51" s="80"/>
      <c r="L51" s="80"/>
      <c r="M51" s="89"/>
      <c r="N51" s="80"/>
      <c r="O51" s="89"/>
      <c r="P51" s="83"/>
      <c r="Q51" s="89"/>
      <c r="R51" s="84">
        <f t="shared" si="21"/>
        <v>0</v>
      </c>
      <c r="S51" s="84">
        <f t="shared" si="18"/>
        <v>0</v>
      </c>
      <c r="T51" s="84">
        <f t="shared" si="18"/>
        <v>0</v>
      </c>
      <c r="U51" s="84">
        <f>SUM(R51:T51)+'[1]Frac II (T2) '!U51</f>
        <v>0</v>
      </c>
      <c r="W51" s="85"/>
      <c r="AG51" s="85">
        <f t="shared" si="3"/>
        <v>0</v>
      </c>
      <c r="AR51" s="85"/>
      <c r="AX51" s="85"/>
      <c r="AY51" s="85"/>
    </row>
    <row r="52" spans="1:51" ht="15" hidden="1" x14ac:dyDescent="0.3">
      <c r="A52" s="80"/>
      <c r="B52" s="78"/>
      <c r="C52" s="89"/>
      <c r="D52" s="80"/>
      <c r="E52" s="89"/>
      <c r="F52" s="82">
        <f t="shared" si="19"/>
        <v>0</v>
      </c>
      <c r="G52" s="82">
        <v>0</v>
      </c>
      <c r="H52" s="82">
        <f t="shared" si="20"/>
        <v>0</v>
      </c>
      <c r="I52" s="89"/>
      <c r="J52" s="80"/>
      <c r="K52" s="80"/>
      <c r="L52" s="80"/>
      <c r="M52" s="89"/>
      <c r="N52" s="80"/>
      <c r="O52" s="89"/>
      <c r="P52" s="83"/>
      <c r="Q52" s="89"/>
      <c r="R52" s="84">
        <f t="shared" si="21"/>
        <v>0</v>
      </c>
      <c r="S52" s="84">
        <f t="shared" si="18"/>
        <v>0</v>
      </c>
      <c r="T52" s="84">
        <f t="shared" si="18"/>
        <v>0</v>
      </c>
      <c r="U52" s="84">
        <f>SUM(R52:T52)+'[1]Frac II (T2) '!U52</f>
        <v>0</v>
      </c>
      <c r="W52" s="85"/>
      <c r="AG52" s="85">
        <f t="shared" si="3"/>
        <v>0</v>
      </c>
      <c r="AR52" s="85"/>
      <c r="AX52" s="85"/>
      <c r="AY52" s="85"/>
    </row>
    <row r="53" spans="1:51" ht="15" hidden="1" x14ac:dyDescent="0.3">
      <c r="A53" s="80"/>
      <c r="B53" s="92"/>
      <c r="C53" s="89"/>
      <c r="D53" s="80"/>
      <c r="E53" s="89"/>
      <c r="F53" s="82">
        <f t="shared" si="19"/>
        <v>0</v>
      </c>
      <c r="G53" s="82">
        <v>0</v>
      </c>
      <c r="H53" s="82">
        <f t="shared" si="20"/>
        <v>0</v>
      </c>
      <c r="I53" s="89"/>
      <c r="J53" s="80"/>
      <c r="K53" s="80"/>
      <c r="L53" s="80"/>
      <c r="M53" s="89"/>
      <c r="N53" s="80"/>
      <c r="O53" s="89"/>
      <c r="P53" s="83"/>
      <c r="Q53" s="89"/>
      <c r="R53" s="84">
        <f t="shared" si="21"/>
        <v>0</v>
      </c>
      <c r="S53" s="84">
        <f t="shared" si="18"/>
        <v>0</v>
      </c>
      <c r="T53" s="84">
        <f t="shared" si="18"/>
        <v>0</v>
      </c>
      <c r="U53" s="84">
        <f>SUM(R53:T53)+'[1]Frac II (T2) '!U53</f>
        <v>0</v>
      </c>
      <c r="W53" s="85"/>
      <c r="AG53" s="85">
        <f t="shared" si="3"/>
        <v>0</v>
      </c>
      <c r="AR53" s="85"/>
      <c r="AX53" s="85"/>
      <c r="AY53" s="85"/>
    </row>
    <row r="54" spans="1:51" ht="15" hidden="1" x14ac:dyDescent="0.3">
      <c r="A54" s="80"/>
      <c r="B54" s="78"/>
      <c r="C54" s="89"/>
      <c r="D54" s="80"/>
      <c r="E54" s="89"/>
      <c r="F54" s="82">
        <f t="shared" si="19"/>
        <v>0</v>
      </c>
      <c r="G54" s="82">
        <v>0</v>
      </c>
      <c r="H54" s="82">
        <f t="shared" si="20"/>
        <v>0</v>
      </c>
      <c r="I54" s="89"/>
      <c r="J54" s="80"/>
      <c r="K54" s="80"/>
      <c r="L54" s="80"/>
      <c r="M54" s="89"/>
      <c r="N54" s="80"/>
      <c r="O54" s="89"/>
      <c r="P54" s="83"/>
      <c r="Q54" s="89"/>
      <c r="R54" s="84">
        <f t="shared" si="21"/>
        <v>0</v>
      </c>
      <c r="S54" s="84">
        <f t="shared" si="18"/>
        <v>0</v>
      </c>
      <c r="T54" s="84">
        <f t="shared" si="18"/>
        <v>0</v>
      </c>
      <c r="U54" s="84">
        <f>SUM(R54:T54)+'[1]Frac II (T2) '!U54</f>
        <v>0</v>
      </c>
      <c r="W54" s="85"/>
      <c r="AG54" s="85">
        <f t="shared" si="3"/>
        <v>0</v>
      </c>
      <c r="AR54" s="85"/>
      <c r="AX54" s="85"/>
      <c r="AY54" s="85"/>
    </row>
    <row r="55" spans="1:51" ht="15" hidden="1" x14ac:dyDescent="0.3">
      <c r="A55" s="80"/>
      <c r="B55" s="78"/>
      <c r="C55" s="89"/>
      <c r="D55" s="80"/>
      <c r="E55" s="89"/>
      <c r="F55" s="82">
        <f t="shared" si="19"/>
        <v>0</v>
      </c>
      <c r="G55" s="82">
        <v>0</v>
      </c>
      <c r="H55" s="82">
        <f t="shared" si="20"/>
        <v>0</v>
      </c>
      <c r="I55" s="89"/>
      <c r="J55" s="80"/>
      <c r="K55" s="80"/>
      <c r="L55" s="80"/>
      <c r="M55" s="89"/>
      <c r="N55" s="80"/>
      <c r="O55" s="89"/>
      <c r="P55" s="83"/>
      <c r="Q55" s="89"/>
      <c r="R55" s="84">
        <f t="shared" si="21"/>
        <v>0</v>
      </c>
      <c r="S55" s="84">
        <f t="shared" si="18"/>
        <v>0</v>
      </c>
      <c r="T55" s="84">
        <f t="shared" si="18"/>
        <v>0</v>
      </c>
      <c r="U55" s="84">
        <f>SUM(R55:T55)+'[1]Frac II (T2) '!U55</f>
        <v>0</v>
      </c>
      <c r="W55" s="85"/>
      <c r="AG55" s="85">
        <f t="shared" si="3"/>
        <v>0</v>
      </c>
      <c r="AR55" s="85"/>
      <c r="AX55" s="85"/>
      <c r="AY55" s="85"/>
    </row>
    <row r="56" spans="1:51" ht="15" hidden="1" x14ac:dyDescent="0.3">
      <c r="A56" s="80"/>
      <c r="B56" s="92"/>
      <c r="C56" s="89"/>
      <c r="D56" s="80"/>
      <c r="E56" s="89"/>
      <c r="F56" s="82">
        <f t="shared" si="19"/>
        <v>0</v>
      </c>
      <c r="G56" s="82">
        <v>0</v>
      </c>
      <c r="H56" s="82">
        <f t="shared" si="20"/>
        <v>0</v>
      </c>
      <c r="I56" s="89"/>
      <c r="J56" s="80"/>
      <c r="K56" s="80"/>
      <c r="L56" s="80"/>
      <c r="M56" s="89"/>
      <c r="N56" s="80"/>
      <c r="O56" s="89"/>
      <c r="P56" s="83"/>
      <c r="Q56" s="89"/>
      <c r="R56" s="84">
        <f t="shared" si="21"/>
        <v>0</v>
      </c>
      <c r="S56" s="84">
        <f t="shared" si="18"/>
        <v>0</v>
      </c>
      <c r="T56" s="84">
        <f t="shared" si="18"/>
        <v>0</v>
      </c>
      <c r="U56" s="84">
        <f>SUM(R56:T56)+'[1]Frac II (T2) '!U56</f>
        <v>0</v>
      </c>
      <c r="W56" s="85"/>
      <c r="AG56" s="85">
        <f t="shared" si="3"/>
        <v>0</v>
      </c>
      <c r="AR56" s="85"/>
      <c r="AX56" s="85"/>
      <c r="AY56" s="85"/>
    </row>
    <row r="57" spans="1:51" ht="15" hidden="1" x14ac:dyDescent="0.3">
      <c r="A57" s="80"/>
      <c r="B57" s="78"/>
      <c r="C57" s="89"/>
      <c r="D57" s="80"/>
      <c r="E57" s="89"/>
      <c r="F57" s="82">
        <f t="shared" si="19"/>
        <v>0</v>
      </c>
      <c r="G57" s="82">
        <v>0</v>
      </c>
      <c r="H57" s="82">
        <f t="shared" si="20"/>
        <v>0</v>
      </c>
      <c r="I57" s="89"/>
      <c r="J57" s="80"/>
      <c r="K57" s="80"/>
      <c r="L57" s="80"/>
      <c r="M57" s="89"/>
      <c r="N57" s="80"/>
      <c r="O57" s="89"/>
      <c r="P57" s="83"/>
      <c r="Q57" s="89"/>
      <c r="R57" s="84">
        <f t="shared" si="21"/>
        <v>0</v>
      </c>
      <c r="S57" s="84">
        <f t="shared" si="18"/>
        <v>0</v>
      </c>
      <c r="T57" s="84">
        <f t="shared" si="18"/>
        <v>0</v>
      </c>
      <c r="U57" s="84">
        <f>SUM(R57:T57)+'[1]Frac II (T2) '!U57</f>
        <v>0</v>
      </c>
      <c r="W57" s="85"/>
      <c r="AG57" s="85">
        <f t="shared" si="3"/>
        <v>0</v>
      </c>
      <c r="AR57" s="85"/>
      <c r="AX57" s="85"/>
      <c r="AY57" s="85"/>
    </row>
    <row r="58" spans="1:51" ht="15" hidden="1" x14ac:dyDescent="0.3">
      <c r="A58" s="80"/>
      <c r="B58" s="78"/>
      <c r="C58" s="89"/>
      <c r="D58" s="80"/>
      <c r="E58" s="89"/>
      <c r="F58" s="82">
        <f t="shared" si="19"/>
        <v>0</v>
      </c>
      <c r="G58" s="82">
        <v>0</v>
      </c>
      <c r="H58" s="82">
        <f t="shared" si="20"/>
        <v>0</v>
      </c>
      <c r="I58" s="89"/>
      <c r="J58" s="80"/>
      <c r="K58" s="80"/>
      <c r="L58" s="80"/>
      <c r="M58" s="89"/>
      <c r="N58" s="80"/>
      <c r="O58" s="89"/>
      <c r="P58" s="83"/>
      <c r="Q58" s="89"/>
      <c r="R58" s="84">
        <f t="shared" si="21"/>
        <v>0</v>
      </c>
      <c r="S58" s="84">
        <f t="shared" si="18"/>
        <v>0</v>
      </c>
      <c r="T58" s="84">
        <f t="shared" si="18"/>
        <v>0</v>
      </c>
      <c r="U58" s="84">
        <f>SUM(R58:T58)+'[1]Frac II (T2) '!U58</f>
        <v>0</v>
      </c>
      <c r="W58" s="85"/>
      <c r="AG58" s="85">
        <f t="shared" si="3"/>
        <v>0</v>
      </c>
      <c r="AR58" s="85"/>
      <c r="AX58" s="85"/>
      <c r="AY58" s="85"/>
    </row>
    <row r="59" spans="1:51" ht="15" hidden="1" x14ac:dyDescent="0.3">
      <c r="A59" s="80"/>
      <c r="B59" s="78"/>
      <c r="C59" s="89"/>
      <c r="D59" s="80"/>
      <c r="E59" s="89"/>
      <c r="F59" s="82">
        <f t="shared" si="19"/>
        <v>0</v>
      </c>
      <c r="G59" s="82">
        <v>0</v>
      </c>
      <c r="H59" s="82">
        <f t="shared" si="20"/>
        <v>0</v>
      </c>
      <c r="I59" s="89"/>
      <c r="J59" s="80"/>
      <c r="K59" s="80"/>
      <c r="L59" s="80"/>
      <c r="M59" s="89"/>
      <c r="N59" s="80"/>
      <c r="O59" s="89"/>
      <c r="P59" s="83"/>
      <c r="Q59" s="89"/>
      <c r="R59" s="84">
        <f t="shared" si="21"/>
        <v>0</v>
      </c>
      <c r="S59" s="84">
        <f t="shared" si="18"/>
        <v>0</v>
      </c>
      <c r="T59" s="84">
        <f t="shared" si="18"/>
        <v>0</v>
      </c>
      <c r="U59" s="84">
        <f>SUM(R59:T59)+'[1]Frac II (T2) '!U59</f>
        <v>0</v>
      </c>
      <c r="W59" s="85"/>
      <c r="AG59" s="85">
        <f t="shared" si="3"/>
        <v>0</v>
      </c>
      <c r="AR59" s="85"/>
      <c r="AX59" s="85"/>
      <c r="AY59" s="85"/>
    </row>
    <row r="60" spans="1:51" ht="15" hidden="1" x14ac:dyDescent="0.3">
      <c r="A60" s="80"/>
      <c r="B60" s="78"/>
      <c r="C60" s="89"/>
      <c r="D60" s="80"/>
      <c r="E60" s="89"/>
      <c r="F60" s="82">
        <f t="shared" si="19"/>
        <v>0</v>
      </c>
      <c r="G60" s="82">
        <v>0</v>
      </c>
      <c r="H60" s="82">
        <f t="shared" si="20"/>
        <v>0</v>
      </c>
      <c r="I60" s="89"/>
      <c r="J60" s="80"/>
      <c r="K60" s="80"/>
      <c r="L60" s="80"/>
      <c r="M60" s="89"/>
      <c r="N60" s="80"/>
      <c r="O60" s="89"/>
      <c r="P60" s="83"/>
      <c r="Q60" s="89"/>
      <c r="R60" s="84">
        <f t="shared" si="21"/>
        <v>0</v>
      </c>
      <c r="S60" s="84">
        <f t="shared" si="18"/>
        <v>0</v>
      </c>
      <c r="T60" s="84">
        <f t="shared" si="18"/>
        <v>0</v>
      </c>
      <c r="U60" s="84">
        <f>SUM(R60:T60)+'[1]Frac II (T2) '!U60</f>
        <v>0</v>
      </c>
      <c r="W60" s="85"/>
      <c r="AG60" s="85">
        <f t="shared" si="3"/>
        <v>0</v>
      </c>
      <c r="AR60" s="85"/>
      <c r="AX60" s="85"/>
      <c r="AY60" s="85"/>
    </row>
    <row r="61" spans="1:51" ht="15" hidden="1" x14ac:dyDescent="0.3">
      <c r="A61" s="80"/>
      <c r="B61" s="78"/>
      <c r="C61" s="89"/>
      <c r="D61" s="80"/>
      <c r="E61" s="89"/>
      <c r="F61" s="82">
        <f t="shared" si="19"/>
        <v>0</v>
      </c>
      <c r="G61" s="82">
        <v>0</v>
      </c>
      <c r="H61" s="82">
        <f t="shared" si="20"/>
        <v>0</v>
      </c>
      <c r="I61" s="89"/>
      <c r="J61" s="80"/>
      <c r="K61" s="80"/>
      <c r="L61" s="80"/>
      <c r="M61" s="89"/>
      <c r="N61" s="80"/>
      <c r="O61" s="89"/>
      <c r="P61" s="83"/>
      <c r="Q61" s="89"/>
      <c r="R61" s="84">
        <f t="shared" si="21"/>
        <v>0</v>
      </c>
      <c r="S61" s="84">
        <f t="shared" si="18"/>
        <v>0</v>
      </c>
      <c r="T61" s="84">
        <f t="shared" si="18"/>
        <v>0</v>
      </c>
      <c r="U61" s="84">
        <f>SUM(R61:T61)+'[1]Frac II (T2) '!U61</f>
        <v>0</v>
      </c>
      <c r="W61" s="85"/>
      <c r="AG61" s="85">
        <f t="shared" si="3"/>
        <v>0</v>
      </c>
      <c r="AR61" s="85"/>
      <c r="AX61" s="85"/>
      <c r="AY61" s="85"/>
    </row>
    <row r="62" spans="1:51" ht="15" hidden="1" x14ac:dyDescent="0.3">
      <c r="A62" s="80"/>
      <c r="B62" s="92"/>
      <c r="C62" s="89"/>
      <c r="D62" s="80"/>
      <c r="E62" s="89"/>
      <c r="F62" s="82">
        <f t="shared" si="19"/>
        <v>0</v>
      </c>
      <c r="G62" s="82">
        <v>0</v>
      </c>
      <c r="H62" s="82">
        <f t="shared" si="20"/>
        <v>0</v>
      </c>
      <c r="I62" s="89"/>
      <c r="J62" s="80"/>
      <c r="K62" s="80"/>
      <c r="L62" s="80"/>
      <c r="M62" s="89"/>
      <c r="N62" s="80"/>
      <c r="O62" s="89"/>
      <c r="P62" s="83"/>
      <c r="Q62" s="89"/>
      <c r="R62" s="84">
        <f t="shared" si="21"/>
        <v>0</v>
      </c>
      <c r="S62" s="84">
        <f t="shared" si="18"/>
        <v>0</v>
      </c>
      <c r="T62" s="84">
        <f t="shared" si="18"/>
        <v>0</v>
      </c>
      <c r="U62" s="84">
        <f>SUM(R62:T62)+'[1]Frac II (T2) '!U62</f>
        <v>0</v>
      </c>
      <c r="W62" s="85"/>
      <c r="AG62" s="85">
        <f t="shared" si="3"/>
        <v>0</v>
      </c>
      <c r="AR62" s="85"/>
      <c r="AX62" s="85"/>
      <c r="AY62" s="85"/>
    </row>
    <row r="63" spans="1:51" ht="15" hidden="1" x14ac:dyDescent="0.3">
      <c r="A63" s="80"/>
      <c r="B63" s="78"/>
      <c r="C63" s="89"/>
      <c r="D63" s="80"/>
      <c r="E63" s="89"/>
      <c r="F63" s="82">
        <f t="shared" si="19"/>
        <v>0</v>
      </c>
      <c r="G63" s="82">
        <v>0</v>
      </c>
      <c r="H63" s="82">
        <f t="shared" si="20"/>
        <v>0</v>
      </c>
      <c r="I63" s="89"/>
      <c r="J63" s="80"/>
      <c r="K63" s="80"/>
      <c r="L63" s="80"/>
      <c r="M63" s="89"/>
      <c r="N63" s="80"/>
      <c r="O63" s="89"/>
      <c r="P63" s="83"/>
      <c r="Q63" s="89"/>
      <c r="R63" s="84">
        <f t="shared" si="21"/>
        <v>0</v>
      </c>
      <c r="S63" s="84">
        <f t="shared" si="18"/>
        <v>0</v>
      </c>
      <c r="T63" s="84">
        <f t="shared" si="18"/>
        <v>0</v>
      </c>
      <c r="U63" s="84">
        <f>SUM(R63:T63)+'[1]Frac II (T2) '!U63</f>
        <v>0</v>
      </c>
      <c r="W63" s="85"/>
      <c r="AG63" s="85">
        <f t="shared" si="3"/>
        <v>0</v>
      </c>
      <c r="AR63" s="85"/>
      <c r="AX63" s="85"/>
      <c r="AY63" s="85"/>
    </row>
    <row r="64" spans="1:51" ht="15" hidden="1" x14ac:dyDescent="0.3">
      <c r="A64" s="80"/>
      <c r="B64" s="78"/>
      <c r="C64" s="89"/>
      <c r="D64" s="80"/>
      <c r="E64" s="89"/>
      <c r="F64" s="82">
        <f t="shared" si="19"/>
        <v>0</v>
      </c>
      <c r="G64" s="82">
        <v>0</v>
      </c>
      <c r="H64" s="82">
        <f t="shared" si="20"/>
        <v>0</v>
      </c>
      <c r="I64" s="89"/>
      <c r="J64" s="80"/>
      <c r="K64" s="80"/>
      <c r="L64" s="80"/>
      <c r="M64" s="89"/>
      <c r="N64" s="80"/>
      <c r="O64" s="89"/>
      <c r="P64" s="83"/>
      <c r="Q64" s="89"/>
      <c r="R64" s="84">
        <f t="shared" si="21"/>
        <v>0</v>
      </c>
      <c r="S64" s="84">
        <f t="shared" si="18"/>
        <v>0</v>
      </c>
      <c r="T64" s="84">
        <f t="shared" si="18"/>
        <v>0</v>
      </c>
      <c r="U64" s="84">
        <f>SUM(R64:T64)+'[1]Frac II (T2) '!U64</f>
        <v>0</v>
      </c>
      <c r="W64" s="85"/>
      <c r="AG64" s="85">
        <f t="shared" si="3"/>
        <v>0</v>
      </c>
      <c r="AR64" s="85"/>
      <c r="AX64" s="85"/>
      <c r="AY64" s="85"/>
    </row>
    <row r="65" spans="1:51" x14ac:dyDescent="0.2">
      <c r="W65" s="85"/>
      <c r="AR65" s="85">
        <v>3574065.09</v>
      </c>
      <c r="AT65" s="85">
        <v>2537318.5299999998</v>
      </c>
      <c r="AU65" s="1">
        <v>812872.88</v>
      </c>
      <c r="AV65" s="85">
        <v>183688.1</v>
      </c>
      <c r="AX65" s="85"/>
      <c r="AY65" s="85"/>
    </row>
    <row r="66" spans="1:51" x14ac:dyDescent="0.2">
      <c r="A66" s="32"/>
      <c r="B66" s="32"/>
      <c r="D66" s="33" t="s">
        <v>10</v>
      </c>
      <c r="F66" s="34">
        <f>+SUM(F12:F64)</f>
        <v>259809.44000000003</v>
      </c>
      <c r="G66" s="34">
        <f t="shared" ref="G66:H66" si="22">+SUM(G12:G64)</f>
        <v>342919.24</v>
      </c>
      <c r="H66" s="34">
        <f t="shared" si="22"/>
        <v>989187.06999999983</v>
      </c>
      <c r="J66" s="34">
        <f>+SUM(J12:J64)</f>
        <v>3759.8437696072278</v>
      </c>
      <c r="K66" s="34">
        <f t="shared" ref="K66:L66" si="23">+SUM(K12:K64)</f>
        <v>4608.1366963650817</v>
      </c>
      <c r="L66" s="34">
        <f t="shared" si="23"/>
        <v>8979.5147672552193</v>
      </c>
      <c r="N66" s="32"/>
      <c r="P66" s="32"/>
      <c r="R66" s="34">
        <f>SUM(R12:R37)</f>
        <v>2238831.5099999998</v>
      </c>
      <c r="S66" s="34">
        <f t="shared" ref="S66:T66" si="24">+SUM(S12:S64)</f>
        <v>2883732.27</v>
      </c>
      <c r="T66" s="34">
        <f t="shared" si="24"/>
        <v>7107944.5999999996</v>
      </c>
      <c r="U66" s="34">
        <f>+SUM(U12:U64)+0.01</f>
        <v>34076187.269999996</v>
      </c>
      <c r="W66" s="85"/>
    </row>
    <row r="67" spans="1:51" x14ac:dyDescent="0.2">
      <c r="AR67" s="85">
        <f>SUM(AR12:AR35)</f>
        <v>2564224.4900000002</v>
      </c>
      <c r="AT67" s="1">
        <f>SUM(AS12:AT35)</f>
        <v>1739508.1099999996</v>
      </c>
      <c r="AU67" s="85">
        <f>SUM(AU12:AU35)</f>
        <v>487374.46</v>
      </c>
      <c r="AV67" s="85">
        <f>SUM(AV12:AV35)</f>
        <v>113530.68</v>
      </c>
    </row>
    <row r="68" spans="1:51" x14ac:dyDescent="0.2">
      <c r="AR68" s="85"/>
      <c r="AU68" s="85"/>
      <c r="AV68" s="85"/>
    </row>
    <row r="69" spans="1:51" x14ac:dyDescent="0.2">
      <c r="R69" s="85"/>
      <c r="S69" s="85"/>
      <c r="T69" s="133"/>
      <c r="U69" s="94"/>
      <c r="W69" s="23"/>
    </row>
    <row r="70" spans="1:51" x14ac:dyDescent="0.2">
      <c r="R70" s="85"/>
      <c r="S70" s="85"/>
      <c r="T70" s="85"/>
      <c r="U70" s="85"/>
      <c r="W70" s="23"/>
    </row>
    <row r="71" spans="1:51" x14ac:dyDescent="0.2">
      <c r="B71" s="134" t="s">
        <v>99</v>
      </c>
      <c r="F71" s="182" t="s">
        <v>62</v>
      </c>
      <c r="G71" s="182"/>
      <c r="H71" s="182"/>
      <c r="N71" s="182" t="s">
        <v>64</v>
      </c>
      <c r="O71" s="182"/>
      <c r="P71" s="182"/>
      <c r="Q71" s="182"/>
      <c r="R71" s="182"/>
      <c r="S71" s="85"/>
      <c r="T71" s="85"/>
      <c r="U71" s="94"/>
    </row>
    <row r="72" spans="1:51" x14ac:dyDescent="0.2">
      <c r="B72" s="102" t="s">
        <v>33</v>
      </c>
      <c r="F72" s="183" t="s">
        <v>34</v>
      </c>
      <c r="G72" s="183"/>
      <c r="H72" s="183"/>
      <c r="N72" s="183" t="s">
        <v>35</v>
      </c>
      <c r="O72" s="183"/>
      <c r="P72" s="183"/>
      <c r="Q72" s="183"/>
      <c r="R72" s="183"/>
      <c r="T72" s="85"/>
      <c r="AH72" s="1" t="s">
        <v>154</v>
      </c>
      <c r="AI72" s="85">
        <v>478.15</v>
      </c>
      <c r="AJ72" s="85">
        <f>AI72/30*15</f>
        <v>239.07499999999999</v>
      </c>
    </row>
    <row r="73" spans="1:51" x14ac:dyDescent="0.2">
      <c r="S73" s="85"/>
      <c r="T73" s="93"/>
      <c r="AH73" s="1" t="s">
        <v>155</v>
      </c>
      <c r="AI73" s="85">
        <v>498.4</v>
      </c>
      <c r="AJ73" s="85">
        <f>AI73/30*15</f>
        <v>249.2</v>
      </c>
    </row>
    <row r="74" spans="1:51" x14ac:dyDescent="0.2">
      <c r="S74" s="85"/>
      <c r="AI74" s="1">
        <f>AI73-AI72</f>
        <v>20.25</v>
      </c>
    </row>
    <row r="75" spans="1:51" x14ac:dyDescent="0.2">
      <c r="T75" s="85"/>
      <c r="AI75" s="1">
        <f>AI73/4</f>
        <v>124.6</v>
      </c>
    </row>
  </sheetData>
  <sheetProtection insertRows="0"/>
  <autoFilter ref="A10:W10" xr:uid="{86984F04-D5C2-4F5D-B5F8-E2C9BAFD5201}"/>
  <mergeCells count="21">
    <mergeCell ref="A7:U7"/>
    <mergeCell ref="A1:T1"/>
    <mergeCell ref="A2:T2"/>
    <mergeCell ref="A3:Q3"/>
    <mergeCell ref="A4:T4"/>
    <mergeCell ref="A6:U6"/>
    <mergeCell ref="A8:A9"/>
    <mergeCell ref="B8:P8"/>
    <mergeCell ref="R8:U9"/>
    <mergeCell ref="AR8:AT8"/>
    <mergeCell ref="F9:H9"/>
    <mergeCell ref="J9:L9"/>
    <mergeCell ref="X9:Y9"/>
    <mergeCell ref="AB9:AF9"/>
    <mergeCell ref="AI9:AO9"/>
    <mergeCell ref="A11:U11"/>
    <mergeCell ref="A12:A36"/>
    <mergeCell ref="F71:H71"/>
    <mergeCell ref="N71:R71"/>
    <mergeCell ref="F72:H72"/>
    <mergeCell ref="N72:R72"/>
  </mergeCells>
  <printOptions horizontalCentered="1"/>
  <pageMargins left="0.19685039370078741" right="0.19685039370078741" top="0.39370078740157483" bottom="0.39370078740157483" header="0" footer="0"/>
  <pageSetup scale="4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F9DB6-DAF1-4CBB-9030-6D0FB4A8E8E7}">
  <dimension ref="A1:Q54"/>
  <sheetViews>
    <sheetView showGridLines="0" topLeftCell="A2" zoomScaleNormal="100" workbookViewId="0">
      <selection activeCell="F46" sqref="F46"/>
    </sheetView>
  </sheetViews>
  <sheetFormatPr baseColWidth="10" defaultColWidth="9.140625" defaultRowHeight="12.75" x14ac:dyDescent="0.2"/>
  <cols>
    <col min="1" max="1" width="29" style="1" customWidth="1"/>
    <col min="2" max="2" width="14" style="1" bestFit="1" customWidth="1"/>
    <col min="3" max="3" width="16.5703125" style="1" bestFit="1" customWidth="1"/>
    <col min="4" max="4" width="17.140625" style="1" bestFit="1" customWidth="1"/>
    <col min="5" max="5" width="2.140625" style="1" customWidth="1"/>
    <col min="6" max="6" width="14" style="1" bestFit="1" customWidth="1"/>
    <col min="7" max="7" width="16.5703125" style="1" bestFit="1" customWidth="1"/>
    <col min="8" max="8" width="15.85546875" style="1" bestFit="1" customWidth="1"/>
    <col min="9" max="9" width="2" style="1" customWidth="1"/>
    <col min="10" max="10" width="14.5703125" style="1" bestFit="1" customWidth="1"/>
    <col min="11" max="11" width="16.5703125" style="1" bestFit="1" customWidth="1"/>
    <col min="12" max="12" width="17" style="1" bestFit="1" customWidth="1"/>
    <col min="13" max="13" width="3.140625" style="1" customWidth="1"/>
    <col min="14" max="14" width="14.5703125" style="1" bestFit="1" customWidth="1"/>
    <col min="15" max="15" width="16.5703125" style="1" bestFit="1" customWidth="1"/>
    <col min="16" max="16" width="16.7109375" style="1" bestFit="1" customWidth="1"/>
    <col min="17" max="16384" width="9.140625" style="1"/>
  </cols>
  <sheetData>
    <row r="1" spans="1:17" customFormat="1" ht="21.75" customHeight="1" x14ac:dyDescent="0.35">
      <c r="A1" s="196" t="s">
        <v>0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7" customFormat="1" ht="18" x14ac:dyDescent="0.35">
      <c r="A2" s="197" t="s">
        <v>57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</row>
    <row r="3" spans="1:17" customFormat="1" ht="16.5" customHeight="1" x14ac:dyDescent="0.35">
      <c r="A3" s="196" t="s">
        <v>20</v>
      </c>
      <c r="B3" s="196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</row>
    <row r="4" spans="1:17" customFormat="1" ht="15" customHeight="1" x14ac:dyDescent="0.35">
      <c r="A4" s="198" t="s">
        <v>2</v>
      </c>
      <c r="B4" s="198"/>
      <c r="C4" s="198"/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198"/>
      <c r="P4" s="198"/>
    </row>
    <row r="5" spans="1:17" customFormat="1" ht="15.75" customHeight="1" x14ac:dyDescent="0.3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135"/>
      <c r="O5" s="135"/>
      <c r="P5" s="135"/>
    </row>
    <row r="6" spans="1:17" customFormat="1" ht="26.25" customHeight="1" x14ac:dyDescent="0.4">
      <c r="A6" s="177" t="s">
        <v>21</v>
      </c>
      <c r="B6" s="177"/>
      <c r="C6" s="177"/>
      <c r="D6" s="177"/>
      <c r="E6" s="177"/>
      <c r="F6" s="177"/>
      <c r="G6" s="177"/>
      <c r="H6" s="177"/>
      <c r="I6" s="177"/>
      <c r="J6" s="177"/>
      <c r="K6" s="177"/>
      <c r="L6" s="177"/>
      <c r="M6" s="177"/>
      <c r="N6" s="177"/>
      <c r="O6" s="177"/>
      <c r="P6" s="177"/>
    </row>
    <row r="7" spans="1:17" customFormat="1" ht="26.25" customHeight="1" x14ac:dyDescent="0.2">
      <c r="A7" s="170" t="s">
        <v>31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</row>
    <row r="8" spans="1:17" customFormat="1" ht="19.5" customHeight="1" x14ac:dyDescent="0.3">
      <c r="A8" s="74"/>
      <c r="B8" s="193" t="s">
        <v>22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36"/>
      <c r="N8" s="136"/>
      <c r="O8" s="136"/>
      <c r="P8" s="136"/>
    </row>
    <row r="9" spans="1:17" customFormat="1" ht="30.75" customHeight="1" x14ac:dyDescent="0.2">
      <c r="A9" s="194" t="s">
        <v>3</v>
      </c>
      <c r="B9" s="195" t="s">
        <v>23</v>
      </c>
      <c r="C9" s="195"/>
      <c r="D9" s="195"/>
      <c r="E9" s="137"/>
      <c r="F9" s="195" t="s">
        <v>24</v>
      </c>
      <c r="G9" s="195"/>
      <c r="H9" s="195"/>
      <c r="I9" s="138"/>
      <c r="J9" s="195" t="s">
        <v>25</v>
      </c>
      <c r="K9" s="195"/>
      <c r="L9" s="195"/>
      <c r="M9" s="138"/>
      <c r="N9" s="195" t="s">
        <v>10</v>
      </c>
      <c r="O9" s="195"/>
      <c r="P9" s="195"/>
    </row>
    <row r="10" spans="1:17" customFormat="1" ht="21" customHeight="1" x14ac:dyDescent="0.2">
      <c r="A10" s="194"/>
      <c r="B10" s="106" t="s">
        <v>156</v>
      </c>
      <c r="C10" s="106" t="s">
        <v>157</v>
      </c>
      <c r="D10" s="106" t="s">
        <v>158</v>
      </c>
      <c r="E10" s="139"/>
      <c r="F10" s="106" t="s">
        <v>156</v>
      </c>
      <c r="G10" s="106" t="s">
        <v>157</v>
      </c>
      <c r="H10" s="106" t="s">
        <v>158</v>
      </c>
      <c r="I10" s="139"/>
      <c r="J10" s="106" t="s">
        <v>156</v>
      </c>
      <c r="K10" s="106" t="s">
        <v>157</v>
      </c>
      <c r="L10" s="106" t="s">
        <v>158</v>
      </c>
      <c r="M10" s="139"/>
      <c r="N10" s="106" t="s">
        <v>156</v>
      </c>
      <c r="O10" s="106" t="s">
        <v>157</v>
      </c>
      <c r="P10" s="106" t="s">
        <v>158</v>
      </c>
    </row>
    <row r="11" spans="1:17" s="7" customFormat="1" ht="25.5" customHeight="1" x14ac:dyDescent="0.2">
      <c r="A11" s="95" t="s">
        <v>100</v>
      </c>
      <c r="B11" s="100">
        <v>104943.16</v>
      </c>
      <c r="C11" s="100">
        <v>115668.76</v>
      </c>
      <c r="D11" s="100">
        <v>120749.02</v>
      </c>
      <c r="E11" s="140"/>
      <c r="F11" s="100">
        <v>1435054.89</v>
      </c>
      <c r="G11" s="100">
        <v>1674573.02</v>
      </c>
      <c r="H11" s="100">
        <v>2524022.8199999998</v>
      </c>
      <c r="I11" s="140"/>
      <c r="J11" s="100">
        <v>24084510.399999999</v>
      </c>
      <c r="K11" s="100">
        <v>26968242.670000002</v>
      </c>
      <c r="L11" s="100">
        <v>33262282.34</v>
      </c>
      <c r="M11" s="140"/>
      <c r="N11" s="100">
        <f>B11+F11+J11</f>
        <v>25624508.449999999</v>
      </c>
      <c r="O11" s="100">
        <f t="shared" ref="O11:P11" si="0">C11+G11+K11</f>
        <v>28758484.450000003</v>
      </c>
      <c r="P11" s="100">
        <f t="shared" si="0"/>
        <v>35907054.18</v>
      </c>
      <c r="Q11"/>
    </row>
    <row r="12" spans="1:17" ht="15" x14ac:dyDescent="0.3">
      <c r="A12" s="141"/>
      <c r="B12" s="142"/>
      <c r="C12" s="142"/>
      <c r="D12" s="142"/>
      <c r="E12" s="143"/>
      <c r="F12" s="142"/>
      <c r="G12" s="142"/>
      <c r="H12" s="142"/>
      <c r="I12" s="143"/>
      <c r="J12" s="142"/>
      <c r="K12" s="142"/>
      <c r="L12" s="142"/>
      <c r="M12" s="143"/>
      <c r="N12" s="144"/>
      <c r="O12" s="144"/>
      <c r="P12" s="144"/>
      <c r="Q12"/>
    </row>
    <row r="13" spans="1:17" ht="15" x14ac:dyDescent="0.3">
      <c r="A13" s="141"/>
      <c r="B13" s="12"/>
      <c r="C13" s="12"/>
      <c r="D13" s="12"/>
      <c r="E13" s="13"/>
      <c r="F13" s="12"/>
      <c r="G13" s="12"/>
      <c r="H13" s="12"/>
      <c r="I13" s="13"/>
      <c r="J13" s="12"/>
      <c r="K13" s="12"/>
      <c r="L13" s="12"/>
      <c r="M13" s="13"/>
      <c r="N13" s="12"/>
      <c r="O13" s="12"/>
      <c r="P13" s="12"/>
      <c r="Q13"/>
    </row>
    <row r="14" spans="1:17" x14ac:dyDescent="0.2">
      <c r="A14" s="14"/>
      <c r="B14" s="15"/>
      <c r="C14" s="15"/>
      <c r="D14" s="15"/>
      <c r="E14" s="16"/>
      <c r="F14" s="15"/>
      <c r="G14" s="15"/>
      <c r="H14" s="15"/>
      <c r="I14" s="16"/>
      <c r="J14" s="15"/>
      <c r="K14" s="15"/>
      <c r="L14" s="15"/>
      <c r="M14" s="16"/>
      <c r="N14" s="15"/>
      <c r="O14" s="15"/>
      <c r="P14" s="15"/>
      <c r="Q14"/>
    </row>
    <row r="15" spans="1:17" x14ac:dyDescent="0.2">
      <c r="A15" s="14"/>
      <c r="B15" s="15"/>
      <c r="C15" s="15"/>
      <c r="D15" s="15"/>
      <c r="E15" s="16"/>
      <c r="F15" s="15"/>
      <c r="G15" s="15"/>
      <c r="H15" s="15"/>
      <c r="I15" s="16"/>
      <c r="J15" s="15"/>
      <c r="K15" s="15"/>
      <c r="L15" s="15"/>
      <c r="M15" s="16"/>
      <c r="N15" s="15"/>
      <c r="O15" s="15"/>
      <c r="P15" s="15"/>
      <c r="Q15"/>
    </row>
    <row r="16" spans="1:17" x14ac:dyDescent="0.2">
      <c r="A16" s="14"/>
      <c r="B16" s="15"/>
      <c r="C16" s="15"/>
      <c r="D16" s="15"/>
      <c r="E16" s="16"/>
      <c r="F16" s="15"/>
      <c r="G16" s="15"/>
      <c r="H16" s="15"/>
      <c r="I16" s="16"/>
      <c r="J16" s="15"/>
      <c r="K16" s="15"/>
      <c r="L16" s="15"/>
      <c r="M16" s="16"/>
      <c r="N16" s="15"/>
      <c r="O16" s="15"/>
      <c r="P16" s="15"/>
    </row>
    <row r="17" spans="1:16" x14ac:dyDescent="0.2">
      <c r="A17" s="14"/>
      <c r="B17" s="15"/>
      <c r="C17" s="15"/>
      <c r="D17" s="15"/>
      <c r="E17" s="16"/>
      <c r="F17" s="15"/>
      <c r="G17" s="15"/>
      <c r="H17" s="15"/>
      <c r="I17" s="16"/>
      <c r="J17" s="15"/>
      <c r="K17" s="15"/>
      <c r="L17" s="15"/>
      <c r="M17" s="16"/>
      <c r="N17" s="15"/>
      <c r="O17" s="15"/>
      <c r="P17" s="15"/>
    </row>
    <row r="18" spans="1:16" x14ac:dyDescent="0.2">
      <c r="A18" s="14"/>
      <c r="B18" s="15"/>
      <c r="C18" s="15"/>
      <c r="D18" s="15"/>
      <c r="E18" s="16"/>
      <c r="F18" s="15"/>
      <c r="G18" s="15"/>
      <c r="H18" s="15"/>
      <c r="I18" s="16"/>
      <c r="J18" s="15"/>
      <c r="K18" s="15"/>
      <c r="L18" s="15"/>
      <c r="M18" s="16"/>
      <c r="N18" s="15"/>
      <c r="O18" s="15"/>
      <c r="P18" s="15"/>
    </row>
    <row r="19" spans="1:16" x14ac:dyDescent="0.2">
      <c r="A19" s="14"/>
      <c r="B19" s="14"/>
      <c r="C19" s="14"/>
      <c r="D19" s="14"/>
      <c r="E19" s="17"/>
      <c r="F19" s="14"/>
      <c r="G19" s="14"/>
      <c r="H19" s="14"/>
      <c r="I19" s="17"/>
      <c r="J19" s="14"/>
      <c r="K19" s="14"/>
      <c r="L19" s="14"/>
      <c r="M19" s="17"/>
      <c r="N19" s="14"/>
      <c r="O19" s="14"/>
      <c r="P19" s="14"/>
    </row>
    <row r="20" spans="1:16" x14ac:dyDescent="0.2">
      <c r="A20" s="14"/>
      <c r="B20" s="14"/>
      <c r="C20" s="14"/>
      <c r="D20" s="14"/>
      <c r="E20" s="17"/>
      <c r="F20" s="14"/>
      <c r="G20" s="14"/>
      <c r="H20" s="14"/>
      <c r="I20" s="17"/>
      <c r="J20" s="14"/>
      <c r="K20" s="14"/>
      <c r="L20" s="14"/>
      <c r="M20" s="17"/>
      <c r="N20" s="14"/>
      <c r="O20" s="14"/>
      <c r="P20" s="12"/>
    </row>
    <row r="21" spans="1:16" ht="15" x14ac:dyDescent="0.3">
      <c r="A21" s="14"/>
      <c r="B21" s="14"/>
      <c r="C21" s="14"/>
      <c r="D21" s="14"/>
      <c r="E21" s="17"/>
      <c r="F21" s="14"/>
      <c r="G21" s="14"/>
      <c r="H21" s="14"/>
      <c r="I21" s="17"/>
      <c r="J21" s="14"/>
      <c r="K21" s="14"/>
      <c r="L21" s="14"/>
      <c r="M21" s="17"/>
      <c r="N21" s="14"/>
      <c r="O21" s="14"/>
      <c r="P21" s="144"/>
    </row>
    <row r="22" spans="1:16" ht="15" x14ac:dyDescent="0.3">
      <c r="A22" s="14"/>
      <c r="B22" s="14"/>
      <c r="C22" s="14"/>
      <c r="D22" s="14"/>
      <c r="E22" s="17"/>
      <c r="F22" s="14"/>
      <c r="G22" s="14"/>
      <c r="H22" s="142"/>
      <c r="I22" s="17"/>
      <c r="J22" s="14"/>
      <c r="K22" s="14"/>
      <c r="L22" s="14"/>
      <c r="M22" s="17"/>
      <c r="N22" s="14"/>
      <c r="O22" s="14"/>
      <c r="P22" s="12"/>
    </row>
    <row r="23" spans="1:16" x14ac:dyDescent="0.2">
      <c r="A23" s="14"/>
      <c r="B23" s="14"/>
      <c r="C23" s="14"/>
      <c r="D23" s="14"/>
      <c r="E23" s="17"/>
      <c r="F23" s="14"/>
      <c r="G23" s="14"/>
      <c r="H23" s="14"/>
      <c r="I23" s="17"/>
      <c r="J23" s="14"/>
      <c r="K23" s="14"/>
      <c r="L23" s="14"/>
      <c r="M23" s="17"/>
      <c r="N23" s="14"/>
      <c r="O23" s="14"/>
      <c r="P23" s="14"/>
    </row>
    <row r="24" spans="1:16" x14ac:dyDescent="0.2">
      <c r="A24" s="14"/>
      <c r="B24" s="14"/>
      <c r="C24" s="14"/>
      <c r="D24" s="14"/>
      <c r="E24" s="17"/>
      <c r="F24" s="14"/>
      <c r="G24" s="14"/>
      <c r="H24" s="12"/>
      <c r="I24" s="17"/>
      <c r="J24" s="14"/>
      <c r="K24" s="14"/>
      <c r="L24" s="14"/>
      <c r="M24" s="17"/>
      <c r="N24" s="14"/>
      <c r="O24" s="14"/>
      <c r="P24" s="14"/>
    </row>
    <row r="25" spans="1:16" x14ac:dyDescent="0.2">
      <c r="A25" s="14"/>
      <c r="B25" s="14"/>
      <c r="C25" s="14"/>
      <c r="D25" s="14"/>
      <c r="E25" s="17"/>
      <c r="F25" s="14"/>
      <c r="G25" s="14"/>
      <c r="H25" s="12"/>
      <c r="I25" s="17"/>
      <c r="J25" s="14"/>
      <c r="K25" s="14"/>
      <c r="L25" s="14"/>
      <c r="M25" s="17"/>
      <c r="N25" s="14"/>
      <c r="O25" s="14"/>
      <c r="P25" s="14"/>
    </row>
    <row r="26" spans="1:16" x14ac:dyDescent="0.2">
      <c r="A26" s="14"/>
      <c r="B26" s="14"/>
      <c r="C26" s="14"/>
      <c r="D26" s="14"/>
      <c r="E26" s="17"/>
      <c r="F26" s="14"/>
      <c r="G26" s="14"/>
      <c r="H26" s="14"/>
      <c r="I26" s="17"/>
      <c r="J26" s="14"/>
      <c r="K26" s="14"/>
      <c r="L26" s="14"/>
      <c r="M26" s="17"/>
      <c r="N26" s="14"/>
      <c r="O26" s="14"/>
      <c r="P26" s="14"/>
    </row>
    <row r="27" spans="1:16" x14ac:dyDescent="0.2">
      <c r="A27" s="14"/>
      <c r="B27" s="14"/>
      <c r="C27" s="14"/>
      <c r="D27" s="14"/>
      <c r="E27" s="17"/>
      <c r="F27" s="14"/>
      <c r="G27" s="14"/>
      <c r="H27" s="14"/>
      <c r="I27" s="17"/>
      <c r="J27" s="14"/>
      <c r="K27" s="14"/>
      <c r="L27" s="14"/>
      <c r="M27" s="17"/>
      <c r="N27" s="14"/>
      <c r="O27" s="14"/>
      <c r="P27" s="14"/>
    </row>
    <row r="28" spans="1:16" x14ac:dyDescent="0.2">
      <c r="A28" s="14"/>
      <c r="B28" s="14"/>
      <c r="C28" s="14"/>
      <c r="D28" s="14"/>
      <c r="E28" s="17"/>
      <c r="F28" s="14"/>
      <c r="G28" s="14"/>
      <c r="H28" s="14"/>
      <c r="I28" s="17"/>
      <c r="J28" s="14"/>
      <c r="K28" s="14"/>
      <c r="L28" s="14"/>
      <c r="M28" s="17"/>
      <c r="N28" s="14"/>
      <c r="O28" s="14"/>
      <c r="P28" s="14"/>
    </row>
    <row r="29" spans="1:16" x14ac:dyDescent="0.2">
      <c r="A29" s="14"/>
      <c r="B29" s="14"/>
      <c r="C29" s="14"/>
      <c r="D29" s="14"/>
      <c r="E29" s="17"/>
      <c r="F29" s="14"/>
      <c r="G29" s="14"/>
      <c r="H29" s="14"/>
      <c r="I29" s="17"/>
      <c r="J29" s="14"/>
      <c r="K29" s="14"/>
      <c r="L29" s="14"/>
      <c r="M29" s="17"/>
      <c r="N29" s="14"/>
      <c r="O29" s="14"/>
      <c r="P29" s="14"/>
    </row>
    <row r="30" spans="1:16" x14ac:dyDescent="0.2">
      <c r="A30" s="14"/>
      <c r="B30" s="14"/>
      <c r="C30" s="14"/>
      <c r="D30" s="14"/>
      <c r="E30" s="17"/>
      <c r="F30" s="14"/>
      <c r="G30" s="14"/>
      <c r="H30" s="14"/>
      <c r="I30" s="17"/>
      <c r="J30" s="14"/>
      <c r="K30" s="14"/>
      <c r="L30" s="14"/>
      <c r="M30" s="17"/>
      <c r="N30" s="14"/>
      <c r="O30" s="14"/>
      <c r="P30" s="14"/>
    </row>
    <row r="31" spans="1:16" x14ac:dyDescent="0.2">
      <c r="A31" s="14"/>
      <c r="B31" s="14"/>
      <c r="C31" s="14"/>
      <c r="D31" s="14"/>
      <c r="E31" s="17"/>
      <c r="F31" s="14"/>
      <c r="G31" s="14"/>
      <c r="H31" s="14"/>
      <c r="I31" s="17"/>
      <c r="J31" s="14"/>
      <c r="K31" s="14"/>
      <c r="L31" s="14"/>
      <c r="M31" s="17"/>
      <c r="N31" s="14"/>
      <c r="O31" s="14"/>
      <c r="P31" s="14"/>
    </row>
    <row r="32" spans="1:16" x14ac:dyDescent="0.2">
      <c r="A32" s="14"/>
      <c r="B32" s="14"/>
      <c r="C32" s="14"/>
      <c r="D32" s="14"/>
      <c r="E32" s="17"/>
      <c r="F32" s="14"/>
      <c r="G32" s="14"/>
      <c r="H32" s="14"/>
      <c r="I32" s="17"/>
      <c r="J32" s="14"/>
      <c r="K32" s="14"/>
      <c r="L32" s="14"/>
      <c r="M32" s="17"/>
      <c r="N32" s="14"/>
      <c r="O32" s="14"/>
      <c r="P32" s="14"/>
    </row>
    <row r="33" spans="1:16" x14ac:dyDescent="0.2">
      <c r="A33" s="14"/>
      <c r="B33" s="14"/>
      <c r="C33" s="14"/>
      <c r="D33" s="14"/>
      <c r="E33" s="17"/>
      <c r="F33" s="14"/>
      <c r="G33" s="14"/>
      <c r="H33" s="18"/>
      <c r="I33" s="19"/>
      <c r="J33" s="14"/>
      <c r="K33" s="14"/>
      <c r="L33" s="14"/>
      <c r="M33" s="17"/>
      <c r="N33" s="14"/>
      <c r="O33" s="14"/>
      <c r="P33" s="14"/>
    </row>
    <row r="34" spans="1:16" x14ac:dyDescent="0.2">
      <c r="A34" s="14"/>
      <c r="B34" s="14"/>
      <c r="C34" s="14"/>
      <c r="D34" s="14"/>
      <c r="E34" s="17"/>
      <c r="F34" s="14"/>
      <c r="G34" s="14"/>
      <c r="H34" s="14"/>
      <c r="I34" s="17"/>
      <c r="J34" s="14"/>
      <c r="K34" s="14"/>
      <c r="L34" s="14"/>
      <c r="M34" s="17"/>
      <c r="N34" s="14"/>
      <c r="O34" s="14"/>
      <c r="P34" s="14"/>
    </row>
    <row r="35" spans="1:16" x14ac:dyDescent="0.2">
      <c r="A35" s="14"/>
      <c r="B35" s="14"/>
      <c r="C35" s="14"/>
      <c r="D35" s="14"/>
      <c r="E35" s="17"/>
      <c r="F35" s="14"/>
      <c r="G35" s="14"/>
      <c r="H35" s="14"/>
      <c r="I35" s="17"/>
      <c r="J35" s="14"/>
      <c r="K35" s="14"/>
      <c r="L35" s="14"/>
      <c r="M35" s="17"/>
      <c r="N35" s="14"/>
      <c r="O35" s="14"/>
      <c r="P35" s="14"/>
    </row>
    <row r="36" spans="1:16" x14ac:dyDescent="0.2">
      <c r="A36" s="14"/>
      <c r="B36" s="14"/>
      <c r="C36" s="14"/>
      <c r="D36" s="14"/>
      <c r="E36" s="17"/>
      <c r="F36" s="14"/>
      <c r="G36" s="14"/>
      <c r="H36" s="14"/>
      <c r="I36" s="17"/>
      <c r="J36" s="14"/>
      <c r="K36" s="14"/>
      <c r="L36" s="14"/>
      <c r="M36" s="17"/>
      <c r="N36" s="14"/>
      <c r="O36" s="14"/>
      <c r="P36" s="14"/>
    </row>
    <row r="37" spans="1:16" x14ac:dyDescent="0.2">
      <c r="A37" s="14"/>
      <c r="B37" s="14"/>
      <c r="C37" s="14"/>
      <c r="D37" s="14"/>
      <c r="E37" s="17"/>
      <c r="F37" s="14"/>
      <c r="G37" s="14"/>
      <c r="H37" s="14"/>
      <c r="I37" s="17"/>
      <c r="J37" s="14"/>
      <c r="K37" s="14"/>
      <c r="L37" s="14"/>
      <c r="M37" s="17"/>
      <c r="N37" s="14"/>
      <c r="O37" s="14"/>
      <c r="P37" s="14"/>
    </row>
    <row r="38" spans="1:16" x14ac:dyDescent="0.2">
      <c r="A38" s="14"/>
      <c r="B38" s="14"/>
      <c r="C38" s="14"/>
      <c r="D38" s="14"/>
      <c r="E38" s="17"/>
      <c r="F38" s="14"/>
      <c r="G38" s="14"/>
      <c r="H38" s="14"/>
      <c r="I38" s="17"/>
      <c r="J38" s="14"/>
      <c r="K38" s="14"/>
      <c r="L38" s="14"/>
      <c r="M38" s="17"/>
      <c r="N38" s="14"/>
      <c r="O38" s="14"/>
      <c r="P38" s="14"/>
    </row>
    <row r="39" spans="1:16" x14ac:dyDescent="0.2">
      <c r="A39" s="14"/>
      <c r="B39" s="14"/>
      <c r="C39" s="14"/>
      <c r="D39" s="14"/>
      <c r="E39" s="17"/>
      <c r="F39" s="14"/>
      <c r="G39" s="14"/>
      <c r="H39" s="14"/>
      <c r="I39" s="17"/>
      <c r="J39" s="14"/>
      <c r="K39" s="14"/>
      <c r="L39" s="14"/>
      <c r="M39" s="17"/>
      <c r="N39" s="14"/>
      <c r="O39" s="14"/>
      <c r="P39" s="14"/>
    </row>
    <row r="40" spans="1:16" x14ac:dyDescent="0.2">
      <c r="A40" s="14"/>
      <c r="B40" s="14"/>
      <c r="C40" s="14"/>
      <c r="D40" s="14"/>
      <c r="E40" s="17"/>
      <c r="F40" s="14"/>
      <c r="G40" s="14"/>
      <c r="H40" s="14"/>
      <c r="I40" s="17"/>
      <c r="J40" s="14"/>
      <c r="K40" s="14"/>
      <c r="L40" s="14"/>
      <c r="M40" s="17"/>
      <c r="N40" s="14"/>
      <c r="O40" s="14"/>
      <c r="P40" s="14"/>
    </row>
    <row r="41" spans="1:16" x14ac:dyDescent="0.2">
      <c r="A41" s="14"/>
      <c r="B41" s="14"/>
      <c r="C41" s="14"/>
      <c r="D41" s="14"/>
      <c r="E41" s="17"/>
      <c r="F41" s="14"/>
      <c r="G41" s="14"/>
      <c r="H41" s="14"/>
      <c r="I41" s="17"/>
      <c r="J41" s="14"/>
      <c r="K41" s="14"/>
      <c r="L41" s="14"/>
      <c r="M41" s="17"/>
      <c r="N41" s="14"/>
      <c r="O41" s="14"/>
      <c r="P41" s="14"/>
    </row>
    <row r="42" spans="1:16" x14ac:dyDescent="0.2">
      <c r="A42" s="14"/>
      <c r="B42" s="14"/>
      <c r="C42" s="14"/>
      <c r="D42" s="14"/>
      <c r="E42" s="17"/>
      <c r="F42" s="14"/>
      <c r="G42" s="14"/>
      <c r="H42" s="14"/>
      <c r="I42" s="17"/>
      <c r="J42" s="14"/>
      <c r="K42" s="14"/>
      <c r="L42" s="14"/>
      <c r="M42" s="17"/>
      <c r="N42" s="14"/>
      <c r="O42" s="14"/>
      <c r="P42" s="14"/>
    </row>
    <row r="44" spans="1:16" x14ac:dyDescent="0.2">
      <c r="A44" s="35" t="s">
        <v>10</v>
      </c>
      <c r="B44" s="36">
        <f>+SUM(B11:B42)</f>
        <v>104943.16</v>
      </c>
      <c r="C44" s="36">
        <f t="shared" ref="C44:D44" si="1">+SUM(C11:C42)</f>
        <v>115668.76</v>
      </c>
      <c r="D44" s="36">
        <f t="shared" si="1"/>
        <v>120749.02</v>
      </c>
      <c r="F44" s="36">
        <f>+SUM(F11:F42)</f>
        <v>1435054.89</v>
      </c>
      <c r="G44" s="36">
        <f t="shared" ref="G44:H44" si="2">+SUM(G11:G42)</f>
        <v>1674573.02</v>
      </c>
      <c r="H44" s="36">
        <f t="shared" si="2"/>
        <v>2524022.8199999998</v>
      </c>
      <c r="J44" s="36">
        <f>+SUM(J11:J42)</f>
        <v>24084510.399999999</v>
      </c>
      <c r="K44" s="36">
        <f t="shared" ref="K44:L44" si="3">+SUM(K11:K42)</f>
        <v>26968242.670000002</v>
      </c>
      <c r="L44" s="36">
        <f t="shared" si="3"/>
        <v>33262282.34</v>
      </c>
      <c r="N44" s="36">
        <f>+SUM(N11:N42)</f>
        <v>25624508.449999999</v>
      </c>
      <c r="O44" s="36">
        <f t="shared" ref="O44:P44" si="4">+SUM(O11:O42)</f>
        <v>28758484.450000003</v>
      </c>
      <c r="P44" s="36">
        <f t="shared" si="4"/>
        <v>35907054.18</v>
      </c>
    </row>
    <row r="47" spans="1:16" ht="13.5" thickBot="1" x14ac:dyDescent="0.25">
      <c r="A47" s="145"/>
      <c r="B47" s="145"/>
      <c r="C47" s="145"/>
      <c r="D47" s="145"/>
      <c r="F47" s="145"/>
      <c r="H47" s="145"/>
      <c r="J47" s="145"/>
      <c r="K47" s="145"/>
      <c r="L47" s="145"/>
      <c r="N47" s="145"/>
      <c r="O47" s="145"/>
      <c r="P47" s="145"/>
    </row>
    <row r="48" spans="1:16" x14ac:dyDescent="0.2">
      <c r="A48" s="192"/>
      <c r="B48" s="192"/>
      <c r="C48" s="192"/>
      <c r="D48" s="192"/>
      <c r="E48" s="192"/>
      <c r="F48" s="192"/>
      <c r="G48" s="192"/>
      <c r="H48" s="192"/>
      <c r="I48" s="192"/>
      <c r="J48" s="192"/>
      <c r="K48" s="192"/>
      <c r="L48" s="192"/>
      <c r="M48" s="192"/>
      <c r="N48" s="192"/>
      <c r="O48" s="192"/>
      <c r="P48" s="192"/>
    </row>
    <row r="53" spans="1:16" x14ac:dyDescent="0.2">
      <c r="A53" s="167" t="s">
        <v>60</v>
      </c>
      <c r="B53" s="167"/>
      <c r="C53" s="167"/>
      <c r="D53" s="167" t="s">
        <v>62</v>
      </c>
      <c r="E53" s="167"/>
      <c r="F53" s="167"/>
      <c r="G53" s="167"/>
      <c r="H53" s="167"/>
      <c r="I53" s="167"/>
      <c r="J53" s="167"/>
      <c r="K53" s="167"/>
      <c r="L53" s="167" t="s">
        <v>64</v>
      </c>
      <c r="M53" s="167"/>
      <c r="N53" s="167"/>
      <c r="O53" s="167"/>
      <c r="P53" s="167"/>
    </row>
    <row r="54" spans="1:16" x14ac:dyDescent="0.2">
      <c r="A54" s="168" t="s">
        <v>33</v>
      </c>
      <c r="B54" s="168"/>
      <c r="C54" s="168"/>
      <c r="D54" s="168" t="s">
        <v>34</v>
      </c>
      <c r="E54" s="168"/>
      <c r="F54" s="168"/>
      <c r="G54" s="168"/>
      <c r="H54" s="168"/>
      <c r="I54" s="168"/>
      <c r="J54" s="168"/>
      <c r="K54" s="168"/>
      <c r="L54" s="168" t="s">
        <v>35</v>
      </c>
      <c r="M54" s="168"/>
      <c r="N54" s="168"/>
      <c r="O54" s="168"/>
      <c r="P54" s="168"/>
    </row>
  </sheetData>
  <mergeCells count="19">
    <mergeCell ref="N9:P9"/>
    <mergeCell ref="A1:P1"/>
    <mergeCell ref="A2:P2"/>
    <mergeCell ref="A3:P3"/>
    <mergeCell ref="A4:P4"/>
    <mergeCell ref="A6:P6"/>
    <mergeCell ref="A7:P7"/>
    <mergeCell ref="B8:L8"/>
    <mergeCell ref="A9:A10"/>
    <mergeCell ref="B9:D9"/>
    <mergeCell ref="F9:H9"/>
    <mergeCell ref="J9:L9"/>
    <mergeCell ref="A54:C54"/>
    <mergeCell ref="D54:K54"/>
    <mergeCell ref="L54:P54"/>
    <mergeCell ref="A48:P48"/>
    <mergeCell ref="A53:C53"/>
    <mergeCell ref="D53:K53"/>
    <mergeCell ref="L53:P53"/>
  </mergeCells>
  <printOptions horizontalCentered="1"/>
  <pageMargins left="0.19685039370078741" right="0.19685039370078741" top="0.39370078740157483" bottom="0.39370078740157483" header="0" footer="0"/>
  <pageSetup scale="6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30"/>
  <sheetViews>
    <sheetView showGridLines="0" view="pageBreakPreview" topLeftCell="A12" zoomScaleNormal="100" zoomScaleSheetLayoutView="100" workbookViewId="0">
      <selection activeCell="C19" sqref="C19"/>
    </sheetView>
  </sheetViews>
  <sheetFormatPr baseColWidth="10" defaultRowHeight="12.75" x14ac:dyDescent="0.2"/>
  <cols>
    <col min="1" max="2" width="28.85546875" style="1" customWidth="1"/>
    <col min="3" max="3" width="28.85546875" style="23" customWidth="1"/>
    <col min="4" max="4" width="28.85546875" style="1" customWidth="1"/>
    <col min="5" max="5" width="30.7109375" style="1" customWidth="1"/>
    <col min="6" max="7" width="28.85546875" style="1" customWidth="1"/>
    <col min="8" max="16384" width="11.42578125" style="1"/>
  </cols>
  <sheetData>
    <row r="1" spans="1:7" customFormat="1" ht="21.75" customHeight="1" x14ac:dyDescent="0.2">
      <c r="A1" s="199" t="s">
        <v>0</v>
      </c>
      <c r="B1" s="199"/>
      <c r="C1" s="199"/>
      <c r="D1" s="199"/>
      <c r="E1" s="199"/>
      <c r="F1" s="199"/>
      <c r="G1" s="199"/>
    </row>
    <row r="2" spans="1:7" customFormat="1" ht="21.75" customHeight="1" x14ac:dyDescent="0.2">
      <c r="A2" s="200" t="s">
        <v>56</v>
      </c>
      <c r="B2" s="200"/>
      <c r="C2" s="200"/>
      <c r="D2" s="200"/>
      <c r="E2" s="200"/>
      <c r="F2" s="200"/>
      <c r="G2" s="201"/>
    </row>
    <row r="3" spans="1:7" customFormat="1" ht="21.75" customHeight="1" x14ac:dyDescent="0.2">
      <c r="A3" s="26" t="s">
        <v>36</v>
      </c>
      <c r="B3" s="26"/>
      <c r="C3" s="27"/>
      <c r="D3" s="26"/>
      <c r="E3" s="26"/>
      <c r="F3" s="26"/>
      <c r="G3" s="28"/>
    </row>
    <row r="4" spans="1:7" customFormat="1" ht="21.75" customHeight="1" x14ac:dyDescent="0.2">
      <c r="A4" s="9" t="s">
        <v>2</v>
      </c>
      <c r="B4" s="9"/>
      <c r="C4" s="27"/>
      <c r="D4" s="9"/>
      <c r="E4" s="9"/>
      <c r="F4" s="9"/>
      <c r="G4" s="9"/>
    </row>
    <row r="5" spans="1:7" customFormat="1" ht="14.25" customHeight="1" x14ac:dyDescent="0.2">
      <c r="A5" s="202"/>
      <c r="B5" s="202"/>
      <c r="C5" s="202"/>
      <c r="D5" s="202"/>
      <c r="E5" s="202"/>
      <c r="F5" s="202"/>
      <c r="G5" s="203"/>
    </row>
    <row r="6" spans="1:7" customFormat="1" ht="22.5" customHeight="1" x14ac:dyDescent="0.2">
      <c r="A6" s="204" t="s">
        <v>37</v>
      </c>
      <c r="B6" s="204"/>
      <c r="C6" s="204"/>
      <c r="D6" s="204"/>
      <c r="E6" s="204"/>
      <c r="F6" s="204"/>
      <c r="G6" s="204"/>
    </row>
    <row r="7" spans="1:7" customFormat="1" ht="22.5" customHeight="1" x14ac:dyDescent="0.2">
      <c r="A7" s="205" t="s">
        <v>38</v>
      </c>
      <c r="B7" s="205"/>
      <c r="C7" s="205"/>
      <c r="D7" s="205"/>
      <c r="E7" s="205"/>
      <c r="F7" s="205"/>
      <c r="G7" s="205"/>
    </row>
    <row r="8" spans="1:7" s="29" customFormat="1" ht="22.5" customHeight="1" x14ac:dyDescent="0.2">
      <c r="A8" s="59" t="s">
        <v>118</v>
      </c>
      <c r="B8" s="60"/>
      <c r="C8" s="60"/>
      <c r="D8" s="60"/>
      <c r="E8" s="60"/>
      <c r="F8" s="60"/>
      <c r="G8" s="61"/>
    </row>
    <row r="9" spans="1:7" s="22" customFormat="1" ht="28.5" customHeight="1" x14ac:dyDescent="0.2">
      <c r="A9" s="37"/>
      <c r="B9" s="38"/>
      <c r="C9" s="38"/>
      <c r="D9" s="39"/>
      <c r="E9" s="38"/>
      <c r="F9" s="38"/>
      <c r="G9" s="40"/>
    </row>
    <row r="10" spans="1:7" s="22" customFormat="1" ht="28.5" customHeight="1" x14ac:dyDescent="0.2">
      <c r="A10" s="50" t="s">
        <v>39</v>
      </c>
      <c r="B10" s="42"/>
      <c r="C10" s="42"/>
      <c r="D10" s="43"/>
      <c r="E10" s="42"/>
      <c r="F10" s="42"/>
      <c r="G10" s="44"/>
    </row>
    <row r="11" spans="1:7" s="22" customFormat="1" ht="28.5" customHeight="1" x14ac:dyDescent="0.2">
      <c r="A11" s="50" t="s">
        <v>119</v>
      </c>
      <c r="B11" s="42"/>
      <c r="C11" s="42"/>
      <c r="D11" s="43"/>
      <c r="E11" s="42"/>
      <c r="F11" s="42"/>
      <c r="G11" s="44"/>
    </row>
    <row r="12" spans="1:7" s="22" customFormat="1" ht="28.5" customHeight="1" x14ac:dyDescent="0.2">
      <c r="A12" s="50" t="s">
        <v>121</v>
      </c>
      <c r="B12" s="42"/>
      <c r="C12" s="42"/>
      <c r="D12" s="43"/>
      <c r="E12" s="42"/>
      <c r="F12" s="42"/>
      <c r="G12" s="44"/>
    </row>
    <row r="13" spans="1:7" s="22" customFormat="1" ht="28.5" customHeight="1" x14ac:dyDescent="0.2">
      <c r="A13" s="50" t="s">
        <v>120</v>
      </c>
      <c r="B13" s="42"/>
      <c r="C13" s="42"/>
      <c r="D13" s="43"/>
      <c r="E13" s="42"/>
      <c r="F13" s="42"/>
      <c r="G13" s="44"/>
    </row>
    <row r="14" spans="1:7" s="22" customFormat="1" ht="28.5" customHeight="1" x14ac:dyDescent="0.2">
      <c r="A14" s="41"/>
      <c r="B14" s="42"/>
      <c r="C14" s="42"/>
      <c r="D14" s="43"/>
      <c r="E14" s="42"/>
      <c r="F14" s="42"/>
      <c r="G14" s="44"/>
    </row>
    <row r="15" spans="1:7" s="22" customFormat="1" ht="28.5" customHeight="1" x14ac:dyDescent="0.2">
      <c r="A15" s="41"/>
      <c r="B15" s="42"/>
      <c r="C15" s="42"/>
      <c r="D15" s="43"/>
      <c r="E15" s="42"/>
      <c r="F15" s="42"/>
      <c r="G15" s="44"/>
    </row>
    <row r="16" spans="1:7" s="22" customFormat="1" ht="28.5" customHeight="1" x14ac:dyDescent="0.2">
      <c r="A16" s="41"/>
      <c r="B16" s="42"/>
      <c r="C16" s="42"/>
      <c r="D16" s="43"/>
      <c r="E16" s="42"/>
      <c r="F16" s="42"/>
      <c r="G16" s="44"/>
    </row>
    <row r="17" spans="1:9" s="22" customFormat="1" ht="28.5" customHeight="1" x14ac:dyDescent="0.2">
      <c r="A17" s="41"/>
      <c r="B17" s="42"/>
      <c r="C17" s="42"/>
      <c r="D17" s="43"/>
      <c r="E17" s="42"/>
      <c r="F17" s="42"/>
      <c r="G17" s="44"/>
    </row>
    <row r="18" spans="1:9" s="22" customFormat="1" ht="28.5" customHeight="1" x14ac:dyDescent="0.2">
      <c r="A18" s="41"/>
      <c r="B18" s="42"/>
      <c r="C18" s="42"/>
      <c r="D18" s="43"/>
      <c r="E18" s="42"/>
      <c r="F18" s="42"/>
      <c r="G18" s="44"/>
    </row>
    <row r="19" spans="1:9" s="22" customFormat="1" ht="28.5" customHeight="1" x14ac:dyDescent="0.2">
      <c r="A19" s="41"/>
      <c r="B19" s="42"/>
      <c r="C19" s="42"/>
      <c r="D19" s="43"/>
      <c r="E19" s="42"/>
      <c r="F19" s="42"/>
      <c r="G19" s="44"/>
    </row>
    <row r="20" spans="1:9" s="22" customFormat="1" ht="28.5" customHeight="1" x14ac:dyDescent="0.2">
      <c r="A20" s="45"/>
      <c r="B20" s="46"/>
      <c r="C20" s="47"/>
      <c r="D20" s="48"/>
      <c r="E20" s="47"/>
      <c r="F20" s="47"/>
      <c r="G20" s="49"/>
    </row>
    <row r="21" spans="1:9" x14ac:dyDescent="0.2">
      <c r="G21" s="24"/>
    </row>
    <row r="22" spans="1:9" ht="13.5" thickBot="1" x14ac:dyDescent="0.25">
      <c r="D22" s="25"/>
      <c r="E22" s="25"/>
      <c r="F22" s="25"/>
      <c r="G22" s="24"/>
    </row>
    <row r="23" spans="1:9" x14ac:dyDescent="0.2">
      <c r="A23" s="192"/>
      <c r="B23" s="192"/>
      <c r="C23" s="192"/>
      <c r="D23" s="192"/>
      <c r="E23" s="192"/>
      <c r="F23" s="192"/>
      <c r="G23" s="192"/>
    </row>
    <row r="27" spans="1:9" ht="15" x14ac:dyDescent="0.2">
      <c r="A27" s="152" t="s">
        <v>33</v>
      </c>
      <c r="B27" s="152"/>
      <c r="C27" s="152" t="s">
        <v>52</v>
      </c>
      <c r="D27" s="152"/>
      <c r="E27" s="152"/>
      <c r="F27" s="152" t="s">
        <v>35</v>
      </c>
      <c r="G27" s="152"/>
      <c r="H27" s="62"/>
      <c r="I27" s="62"/>
    </row>
    <row r="28" spans="1:9" ht="85.5" customHeight="1" x14ac:dyDescent="0.2">
      <c r="B28" s="63"/>
      <c r="C28" s="63"/>
      <c r="D28" s="63"/>
      <c r="E28" s="63"/>
      <c r="F28" s="58"/>
      <c r="G28" s="63"/>
      <c r="H28" s="63"/>
      <c r="I28" s="63"/>
    </row>
    <row r="29" spans="1:9" ht="15" x14ac:dyDescent="0.2">
      <c r="A29" s="152" t="s">
        <v>66</v>
      </c>
      <c r="B29" s="152"/>
      <c r="C29" s="152" t="s">
        <v>62</v>
      </c>
      <c r="D29" s="152"/>
      <c r="E29" s="152"/>
      <c r="F29" s="152" t="s">
        <v>64</v>
      </c>
      <c r="G29" s="152"/>
      <c r="H29" s="62"/>
      <c r="I29" s="62"/>
    </row>
    <row r="30" spans="1:9" ht="12.75" customHeight="1" x14ac:dyDescent="0.2">
      <c r="A30" s="165" t="s">
        <v>67</v>
      </c>
      <c r="B30" s="165"/>
      <c r="C30" s="165" t="s">
        <v>63</v>
      </c>
      <c r="D30" s="165"/>
      <c r="E30" s="165"/>
      <c r="F30" s="165" t="s">
        <v>65</v>
      </c>
      <c r="G30" s="165"/>
      <c r="H30" s="64"/>
      <c r="I30" s="64"/>
    </row>
  </sheetData>
  <sheetProtection insertRows="0"/>
  <mergeCells count="15">
    <mergeCell ref="A29:B29"/>
    <mergeCell ref="A30:B30"/>
    <mergeCell ref="C29:E29"/>
    <mergeCell ref="C30:E30"/>
    <mergeCell ref="F29:G29"/>
    <mergeCell ref="F30:G30"/>
    <mergeCell ref="A27:B27"/>
    <mergeCell ref="C27:E27"/>
    <mergeCell ref="F27:G27"/>
    <mergeCell ref="A23:G23"/>
    <mergeCell ref="A1:G1"/>
    <mergeCell ref="A2:G2"/>
    <mergeCell ref="A5:G5"/>
    <mergeCell ref="A6:G6"/>
    <mergeCell ref="A7:G7"/>
  </mergeCells>
  <pageMargins left="0.70866141732283472" right="0.70866141732283472" top="0.74803149606299213" bottom="0.74803149606299213" header="0.31496062992125984" footer="0.31496062992125984"/>
  <pageSetup scale="61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9F762-7F95-4E79-AB1F-5B6658007392}">
  <sheetPr>
    <pageSetUpPr fitToPage="1"/>
  </sheetPr>
  <dimension ref="A1:P30"/>
  <sheetViews>
    <sheetView showGridLines="0" tabSelected="1" view="pageBreakPreview" topLeftCell="A6" zoomScaleNormal="100" zoomScaleSheetLayoutView="100" workbookViewId="0">
      <selection activeCell="A25" sqref="A25:F25"/>
    </sheetView>
  </sheetViews>
  <sheetFormatPr baseColWidth="10" defaultColWidth="11.42578125" defaultRowHeight="12.75" x14ac:dyDescent="0.2"/>
  <cols>
    <col min="1" max="2" width="28.85546875" style="1" customWidth="1"/>
    <col min="3" max="3" width="33" style="23" customWidth="1"/>
    <col min="4" max="4" width="28.85546875" style="1" customWidth="1"/>
    <col min="5" max="5" width="33" style="1" customWidth="1"/>
    <col min="6" max="6" width="28.85546875" style="1" customWidth="1"/>
    <col min="7" max="16384" width="11.42578125" style="1"/>
  </cols>
  <sheetData>
    <row r="1" spans="1:6" customFormat="1" ht="21.75" customHeight="1" x14ac:dyDescent="0.2">
      <c r="A1" s="199" t="s">
        <v>0</v>
      </c>
      <c r="B1" s="199"/>
      <c r="C1" s="199"/>
      <c r="D1" s="199"/>
      <c r="E1" s="199"/>
      <c r="F1" s="199"/>
    </row>
    <row r="2" spans="1:6" customFormat="1" ht="21.75" customHeight="1" x14ac:dyDescent="0.2">
      <c r="A2" s="200" t="s">
        <v>55</v>
      </c>
      <c r="B2" s="200"/>
      <c r="C2" s="200"/>
      <c r="D2" s="200"/>
      <c r="E2" s="200"/>
      <c r="F2" s="200"/>
    </row>
    <row r="3" spans="1:6" customFormat="1" ht="21.75" customHeight="1" x14ac:dyDescent="0.2">
      <c r="A3" s="26" t="s">
        <v>1</v>
      </c>
      <c r="B3" s="26"/>
      <c r="C3" s="27"/>
      <c r="D3" s="26"/>
      <c r="E3" s="26"/>
      <c r="F3" s="26"/>
    </row>
    <row r="4" spans="1:6" customFormat="1" ht="21.75" customHeight="1" x14ac:dyDescent="0.2">
      <c r="A4" s="9" t="s">
        <v>2</v>
      </c>
      <c r="B4" s="9"/>
      <c r="C4" s="27"/>
      <c r="D4" s="9"/>
      <c r="E4" s="9"/>
      <c r="F4" s="9"/>
    </row>
    <row r="5" spans="1:6" customFormat="1" ht="14.25" customHeight="1" x14ac:dyDescent="0.2">
      <c r="A5" s="202"/>
      <c r="B5" s="202"/>
      <c r="C5" s="202"/>
      <c r="D5" s="202"/>
      <c r="E5" s="202"/>
      <c r="F5" s="202"/>
    </row>
    <row r="6" spans="1:6" customFormat="1" ht="22.5" customHeight="1" x14ac:dyDescent="0.2">
      <c r="A6" s="204" t="s">
        <v>26</v>
      </c>
      <c r="B6" s="204"/>
      <c r="C6" s="204"/>
      <c r="D6" s="204"/>
      <c r="E6" s="204"/>
      <c r="F6" s="204"/>
    </row>
    <row r="7" spans="1:6" customFormat="1" ht="22.5" customHeight="1" x14ac:dyDescent="0.2">
      <c r="A7" s="205" t="s">
        <v>32</v>
      </c>
      <c r="B7" s="205"/>
      <c r="C7" s="205"/>
      <c r="D7" s="205"/>
      <c r="E7" s="205"/>
      <c r="F7" s="205"/>
    </row>
    <row r="8" spans="1:6" s="29" customFormat="1" ht="22.5" customHeight="1" x14ac:dyDescent="0.2">
      <c r="A8" s="206" t="s">
        <v>3</v>
      </c>
      <c r="B8" s="206" t="s">
        <v>4</v>
      </c>
      <c r="C8" s="206" t="s">
        <v>40</v>
      </c>
      <c r="D8" s="206" t="s">
        <v>5</v>
      </c>
      <c r="E8" s="206" t="s">
        <v>28</v>
      </c>
      <c r="F8" s="206" t="s">
        <v>6</v>
      </c>
    </row>
    <row r="9" spans="1:6" s="29" customFormat="1" ht="22.5" customHeight="1" x14ac:dyDescent="0.2">
      <c r="A9" s="206"/>
      <c r="B9" s="206"/>
      <c r="C9" s="206"/>
      <c r="D9" s="206"/>
      <c r="E9" s="206"/>
      <c r="F9" s="206"/>
    </row>
    <row r="10" spans="1:6" s="22" customFormat="1" ht="28.5" customHeight="1" x14ac:dyDescent="0.2">
      <c r="A10" s="20" t="s">
        <v>106</v>
      </c>
      <c r="B10" s="20" t="s">
        <v>108</v>
      </c>
      <c r="C10" s="20" t="s">
        <v>109</v>
      </c>
      <c r="D10" s="21">
        <v>2284</v>
      </c>
      <c r="E10" s="20" t="s">
        <v>107</v>
      </c>
      <c r="F10" s="20"/>
    </row>
    <row r="11" spans="1:6" s="22" customFormat="1" ht="28.5" customHeight="1" x14ac:dyDescent="0.2">
      <c r="A11" s="20" t="s">
        <v>106</v>
      </c>
      <c r="B11" s="20" t="s">
        <v>108</v>
      </c>
      <c r="C11" s="20" t="s">
        <v>110</v>
      </c>
      <c r="D11" s="21">
        <v>16</v>
      </c>
      <c r="E11" s="20" t="s">
        <v>107</v>
      </c>
      <c r="F11" s="20"/>
    </row>
    <row r="12" spans="1:6" s="22" customFormat="1" ht="28.5" customHeight="1" x14ac:dyDescent="0.2">
      <c r="A12" s="20" t="s">
        <v>106</v>
      </c>
      <c r="B12" s="20" t="s">
        <v>108</v>
      </c>
      <c r="C12" s="20" t="s">
        <v>111</v>
      </c>
      <c r="D12" s="21">
        <v>2177</v>
      </c>
      <c r="E12" s="20" t="s">
        <v>107</v>
      </c>
      <c r="F12" s="20"/>
    </row>
    <row r="13" spans="1:6" s="22" customFormat="1" ht="28.5" customHeight="1" x14ac:dyDescent="0.2">
      <c r="A13" s="20" t="s">
        <v>106</v>
      </c>
      <c r="B13" s="20" t="s">
        <v>108</v>
      </c>
      <c r="C13" s="20" t="s">
        <v>112</v>
      </c>
      <c r="D13" s="21">
        <v>16</v>
      </c>
      <c r="E13" s="20" t="s">
        <v>107</v>
      </c>
      <c r="F13" s="20"/>
    </row>
    <row r="14" spans="1:6" s="22" customFormat="1" ht="28.5" customHeight="1" x14ac:dyDescent="0.2">
      <c r="A14" s="20" t="s">
        <v>106</v>
      </c>
      <c r="B14" s="20" t="s">
        <v>115</v>
      </c>
      <c r="C14" s="20" t="s">
        <v>116</v>
      </c>
      <c r="D14" s="21">
        <v>3409</v>
      </c>
      <c r="E14" s="20" t="s">
        <v>107</v>
      </c>
      <c r="F14" s="20"/>
    </row>
    <row r="15" spans="1:6" s="22" customFormat="1" ht="28.5" customHeight="1" x14ac:dyDescent="0.2">
      <c r="A15" s="20" t="s">
        <v>106</v>
      </c>
      <c r="B15" s="20" t="s">
        <v>115</v>
      </c>
      <c r="C15" s="20" t="s">
        <v>117</v>
      </c>
      <c r="D15" s="21">
        <v>11</v>
      </c>
      <c r="E15" s="20" t="s">
        <v>107</v>
      </c>
      <c r="F15" s="20"/>
    </row>
    <row r="16" spans="1:6" s="22" customFormat="1" ht="28.5" customHeight="1" x14ac:dyDescent="0.2">
      <c r="A16" s="20" t="s">
        <v>106</v>
      </c>
      <c r="B16" s="20" t="s">
        <v>115</v>
      </c>
      <c r="C16" s="20" t="s">
        <v>159</v>
      </c>
      <c r="D16" s="21">
        <v>3409</v>
      </c>
      <c r="E16" s="20" t="s">
        <v>107</v>
      </c>
      <c r="F16" s="20"/>
    </row>
    <row r="17" spans="1:16" s="22" customFormat="1" ht="28.5" customHeight="1" x14ac:dyDescent="0.2">
      <c r="A17" s="20" t="s">
        <v>106</v>
      </c>
      <c r="B17" s="20" t="s">
        <v>115</v>
      </c>
      <c r="C17" s="20" t="s">
        <v>160</v>
      </c>
      <c r="D17" s="21">
        <v>11</v>
      </c>
      <c r="E17" s="20" t="s">
        <v>107</v>
      </c>
      <c r="F17" s="20"/>
    </row>
    <row r="18" spans="1:16" s="22" customFormat="1" ht="28.5" customHeight="1" x14ac:dyDescent="0.2">
      <c r="A18" s="20"/>
      <c r="B18" s="20"/>
      <c r="C18" s="20"/>
      <c r="D18" s="21"/>
      <c r="E18" s="20"/>
      <c r="F18" s="20"/>
    </row>
    <row r="19" spans="1:16" s="22" customFormat="1" ht="28.5" customHeight="1" x14ac:dyDescent="0.2">
      <c r="A19" s="20"/>
      <c r="B19" s="20"/>
      <c r="C19" s="20"/>
      <c r="D19" s="21"/>
      <c r="E19" s="20"/>
      <c r="F19" s="20"/>
    </row>
    <row r="20" spans="1:16" s="22" customFormat="1" ht="28.5" customHeight="1" x14ac:dyDescent="0.2">
      <c r="A20" s="20"/>
      <c r="B20" s="20"/>
      <c r="C20" s="20"/>
      <c r="D20" s="21"/>
      <c r="E20" s="20"/>
      <c r="F20" s="20"/>
    </row>
    <row r="21" spans="1:16" s="22" customFormat="1" ht="28.5" customHeight="1" x14ac:dyDescent="0.2">
      <c r="A21" s="20"/>
      <c r="B21" s="20"/>
      <c r="C21" s="20"/>
      <c r="D21" s="21"/>
      <c r="E21" s="20"/>
      <c r="F21" s="20"/>
    </row>
    <row r="22" spans="1:16" s="22" customFormat="1" ht="28.5" customHeight="1" x14ac:dyDescent="0.2">
      <c r="A22" s="20"/>
      <c r="B22" s="20"/>
      <c r="C22" s="20"/>
      <c r="D22" s="21"/>
      <c r="E22" s="20"/>
      <c r="F22" s="20"/>
    </row>
    <row r="24" spans="1:16" ht="13.5" thickBot="1" x14ac:dyDescent="0.25">
      <c r="D24" s="25"/>
      <c r="E24" s="25"/>
      <c r="F24" s="25"/>
    </row>
    <row r="25" spans="1:16" ht="65.25" customHeight="1" x14ac:dyDescent="0.2">
      <c r="A25" s="192"/>
      <c r="B25" s="192"/>
      <c r="C25" s="192"/>
      <c r="D25" s="192"/>
      <c r="E25" s="192"/>
      <c r="F25" s="192"/>
    </row>
    <row r="28" spans="1:16" x14ac:dyDescent="0.2">
      <c r="C28" s="1"/>
    </row>
    <row r="29" spans="1:16" x14ac:dyDescent="0.2">
      <c r="A29" s="167" t="s">
        <v>60</v>
      </c>
      <c r="B29" s="167"/>
      <c r="C29" s="167" t="s">
        <v>62</v>
      </c>
      <c r="D29" s="167"/>
      <c r="E29" s="167" t="s">
        <v>64</v>
      </c>
      <c r="F29" s="167"/>
    </row>
    <row r="30" spans="1:16" x14ac:dyDescent="0.2">
      <c r="A30" s="168" t="s">
        <v>33</v>
      </c>
      <c r="B30" s="168"/>
      <c r="C30" s="168" t="s">
        <v>34</v>
      </c>
      <c r="D30" s="168"/>
      <c r="E30" s="168" t="s">
        <v>35</v>
      </c>
      <c r="F30" s="168"/>
      <c r="G30" s="30"/>
      <c r="H30" s="30"/>
      <c r="I30" s="30"/>
      <c r="J30" s="30"/>
      <c r="K30" s="30"/>
      <c r="L30" s="30"/>
      <c r="M30" s="30"/>
      <c r="N30" s="30"/>
      <c r="O30" s="30"/>
      <c r="P30" s="30"/>
    </row>
  </sheetData>
  <sheetProtection insertRows="0"/>
  <mergeCells count="18">
    <mergeCell ref="F8:F9"/>
    <mergeCell ref="A25:F25"/>
    <mergeCell ref="A29:B29"/>
    <mergeCell ref="C29:D29"/>
    <mergeCell ref="E29:F29"/>
    <mergeCell ref="A30:B30"/>
    <mergeCell ref="C30:D30"/>
    <mergeCell ref="E30:F30"/>
    <mergeCell ref="A1:F1"/>
    <mergeCell ref="A2:F2"/>
    <mergeCell ref="A5:F5"/>
    <mergeCell ref="A6:F6"/>
    <mergeCell ref="A7:F7"/>
    <mergeCell ref="A8:A9"/>
    <mergeCell ref="B8:B9"/>
    <mergeCell ref="C8:C9"/>
    <mergeCell ref="D8:D9"/>
    <mergeCell ref="E8:E9"/>
  </mergeCells>
  <pageMargins left="0.70866141732283472" right="0.70866141732283472" top="0.74803149606299213" bottom="0.74803149606299213" header="0.31496062992125984" footer="0.31496062992125984"/>
  <pageSetup scale="6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7</vt:i4>
      </vt:variant>
    </vt:vector>
  </HeadingPairs>
  <TitlesOfParts>
    <vt:vector size="13" baseType="lpstr">
      <vt:lpstr>Carátula</vt:lpstr>
      <vt:lpstr>Frac I </vt:lpstr>
      <vt:lpstr>Frac II</vt:lpstr>
      <vt:lpstr>Frac III</vt:lpstr>
      <vt:lpstr>FRAC IV</vt:lpstr>
      <vt:lpstr>FRAC V </vt:lpstr>
      <vt:lpstr>Carátula!Área_de_impresión</vt:lpstr>
      <vt:lpstr>'Frac I '!Área_de_impresión</vt:lpstr>
      <vt:lpstr>'Frac II'!Área_de_impresión</vt:lpstr>
      <vt:lpstr>'Frac III'!Área_de_impresión</vt:lpstr>
      <vt:lpstr>'FRAC IV'!Área_de_impresión</vt:lpstr>
      <vt:lpstr>'FRAC V '!Área_de_impresión</vt:lpstr>
      <vt:lpstr>'Frac II'!Títulos_a_imprimir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Eliseo</dc:creator>
  <cp:lastModifiedBy>Juan Martinez Bautista</cp:lastModifiedBy>
  <cp:lastPrinted>2025-10-14T16:56:54Z</cp:lastPrinted>
  <dcterms:created xsi:type="dcterms:W3CDTF">2011-02-10T20:19:47Z</dcterms:created>
  <dcterms:modified xsi:type="dcterms:W3CDTF">2026-01-15T04:14:33Z</dcterms:modified>
</cp:coreProperties>
</file>